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855" windowWidth="15600" windowHeight="6690" tabRatio="789" activeTab="6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 iterate="1" calcOnSave="0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H31" i="18" s="1"/>
  <c r="E63" i="18"/>
  <c r="G63" i="18"/>
  <c r="J63" i="18"/>
  <c r="M63" i="18"/>
  <c r="I53" i="18"/>
  <c r="N53" i="18"/>
  <c r="E53" i="18"/>
  <c r="J53" i="18"/>
  <c r="F63" i="18"/>
  <c r="K63" i="18"/>
  <c r="D22" i="18"/>
  <c r="F21" i="18" s="1"/>
  <c r="G53" i="18"/>
  <c r="M53" i="18"/>
  <c r="I63" i="18"/>
  <c r="N63" i="18"/>
  <c r="N21" i="18"/>
  <c r="J21" i="18"/>
  <c r="M21" i="18"/>
  <c r="I21" i="18"/>
  <c r="L21" i="18"/>
  <c r="K21" i="18"/>
  <c r="G21" i="18"/>
  <c r="L31" i="18"/>
  <c r="G31" i="18"/>
  <c r="N31" i="18"/>
  <c r="M31" i="18"/>
  <c r="I31" i="18"/>
  <c r="H53" i="18"/>
  <c r="H63" i="18"/>
  <c r="D24" i="15"/>
  <c r="C23" i="15"/>
  <c r="D56" i="18" l="1"/>
  <c r="J55" i="18" s="1"/>
  <c r="F31" i="18"/>
  <c r="K31" i="18"/>
  <c r="E31" i="18" s="1"/>
  <c r="J31" i="18"/>
  <c r="H21" i="18"/>
  <c r="E21" i="18" s="1"/>
  <c r="D66" i="18"/>
  <c r="K65" i="18" s="1"/>
  <c r="K55" i="18"/>
  <c r="G55" i="18"/>
  <c r="F55" i="18"/>
  <c r="H55" i="18"/>
  <c r="M55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M65" i="18" l="1"/>
  <c r="L55" i="18"/>
  <c r="E55" i="18" s="1"/>
  <c r="L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E65" i="18" l="1"/>
  <c r="X12" i="7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L12" i="7"/>
  <c r="H12" i="7"/>
  <c r="I11" i="7"/>
  <c r="F23" i="7"/>
  <c r="F21" i="7"/>
  <c r="F19" i="7"/>
  <c r="F17" i="7"/>
  <c r="F15" i="7"/>
  <c r="F12" i="7"/>
  <c r="F24" i="7"/>
  <c r="F22" i="7"/>
  <c r="F20" i="7"/>
  <c r="F18" i="7"/>
  <c r="F16" i="7"/>
  <c r="F14" i="7"/>
  <c r="F13" i="7"/>
  <c r="F11" i="7"/>
  <c r="M8" i="4"/>
  <c r="M7" i="4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<sst xmlns="http://schemas.openxmlformats.org/spreadsheetml/2006/main" count="1374" uniqueCount="677">
  <si>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</si>
  <si>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</si>
  <si>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</si>
  <si>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</si>
  <si>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</si>
  <si>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</si>
  <si>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</si>
  <si>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</si>
  <si>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</si>
  <si>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</si>
  <si>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</si>
  <si>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</si>
  <si>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</si>
  <si>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</si>
  <si>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</si>
  <si>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</si>
  <si>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</si>
  <si>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</si>
  <si>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</si>
  <si>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</si>
  <si>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</si>
  <si>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</si>
  <si>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</si>
  <si>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</si>
  <si>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</si>
  <si>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</si>
  <si>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</si>
  <si>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</si>
  <si>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</si>
  <si>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</si>
  <si>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</si>
  <si>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</si>
  <si>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</si>
  <si>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</si>
  <si>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</si>
  <si>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</si>
  <si>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</si>
  <si>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</si>
  <si>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</si>
  <si>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</si>
  <si>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</si>
  <si>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</si>
  <si>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</si>
  <si>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</si>
  <si>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</si>
  <si>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</si>
  <si>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</si>
  <si>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</si>
  <si>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</si>
  <si>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</si>
  <si>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</si>
  <si>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</si>
  <si>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</si>
  <si>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</si>
  <si>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</si>
  <si>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</si>
  <si>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</si>
  <si>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</si>
  <si>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</si>
  <si>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</si>
  <si>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</si>
  <si>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</si>
  <si>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</si>
  <si>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</si>
  <si>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</si>
  <si>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</si>
  <si>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</si>
  <si>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</si>
  <si>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</si>
  <si>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</si>
  <si>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</si>
  <si>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</si>
  <si>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</si>
  <si>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</si>
  <si>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</si>
  <si>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</si>
  <si>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</si>
  <si>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</si>
  <si>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</si>
  <si>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</si>
  <si>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</si>
  <si>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</si>
  <si>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</si>
  <si>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</si>
  <si>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</si>
  <si>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</si>
  <si>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</si>
  <si>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</si>
  <si>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</si>
  <si>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</si>
  <si>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</si>
  <si>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</si>
  <si>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</si>
  <si>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</si>
  <si>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</si>
  <si>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</si>
  <si>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</si>
  <si>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</si>
  <si>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</si>
  <si>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</si>
  <si>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</si>
  <si>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</si>
  <si>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</si>
  <si>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</si>
  <si>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</si>
  <si>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</si>
  <si>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</si>
  <si>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</si>
  <si>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</si>
  <si>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</si>
  <si>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</si>
  <si>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</si>
  <si>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</si>
  <si>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</si>
  <si>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</si>
  <si>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</si>
  <si>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</si>
  <si>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</si>
  <si>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</si>
  <si>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</si>
  <si>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</si>
  <si>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</si>
  <si>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</si>
  <si>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</si>
  <si>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</si>
  <si>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</si>
  <si>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</si>
  <si>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</si>
  <si>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</si>
  <si>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</si>
  <si>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</si>
  <si>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</si>
  <si>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</si>
  <si>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</si>
  <si>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</si>
  <si>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</si>
  <si>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</si>
  <si>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</si>
  <si>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</si>
  <si>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</si>
  <si>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</si>
  <si>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</si>
  <si>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</si>
  <si>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</si>
  <si>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</si>
  <si>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</si>
  <si>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</si>
  <si>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</si>
  <si>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</si>
  <si>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</si>
  <si>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</si>
  <si>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</si>
  <si>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</si>
  <si>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</si>
  <si>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</si>
  <si>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</si>
  <si>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</si>
  <si>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</si>
  <si>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</si>
  <si>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</si>
  <si>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</si>
  <si>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</si>
  <si>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</si>
  <si>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</si>
  <si>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</si>
  <si>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</si>
  <si>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</si>
  <si>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</si>
  <si>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</si>
  <si>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</si>
  <si>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</si>
  <si>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</si>
  <si>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</si>
  <si>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</si>
  <si>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</si>
  <si>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</si>
  <si>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</si>
  <si>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</si>
  <si>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</si>
  <si>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</si>
  <si>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</si>
  <si>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</si>
  <si>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</si>
  <si>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</si>
  <si>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</si>
  <si>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</si>
  <si>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</si>
  <si>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</si>
  <si>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</si>
  <si>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</si>
  <si>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</si>
  <si>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</si>
  <si>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</si>
  <si>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</si>
  <si>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</si>
  <si>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</si>
  <si>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</si>
  <si>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</si>
  <si>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</si>
  <si>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</si>
  <si>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</si>
  <si>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</si>
  <si>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</si>
  <si>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</si>
  <si>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</si>
  <si>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</si>
  <si>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</si>
  <si>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</si>
  <si>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</si>
  <si>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</si>
  <si>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</si>
  <si>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</si>
  <si>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</si>
  <si>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</si>
  <si>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</si>
  <si>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</si>
  <si>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</si>
  <si>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</si>
  <si>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</si>
  <si>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</si>
  <si>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</si>
  <si>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</si>
  <si>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</si>
  <si>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</si>
  <si>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</si>
  <si>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</si>
  <si>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</si>
  <si>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</si>
  <si>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</si>
  <si>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</si>
  <si>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</si>
  <si>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</si>
  <si>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</si>
  <si>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</si>
  <si>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</si>
  <si>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</si>
  <si>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</si>
  <si>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</si>
  <si>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</si>
  <si>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</si>
  <si>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</si>
  <si>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</si>
  <si>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</si>
  <si>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</si>
  <si>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</si>
  <si>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</si>
  <si>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</si>
  <si>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</si>
  <si>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</si>
  <si>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</si>
  <si>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</si>
  <si>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</si>
  <si>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</si>
  <si>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</si>
  <si>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</si>
  <si>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</si>
  <si>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</si>
  <si>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</si>
  <si>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</si>
  <si>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</si>
  <si>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</si>
  <si>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</si>
  <si>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</si>
  <si>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</si>
  <si>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</si>
  <si>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</si>
  <si>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</si>
  <si>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</si>
  <si>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</si>
  <si>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</si>
  <si>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</si>
  <si>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</si>
  <si>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</si>
  <si>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</si>
  <si>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</si>
  <si>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</si>
  <si>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</si>
  <si>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</si>
  <si>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</si>
  <si>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</si>
  <si>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</si>
  <si>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</si>
  <si>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</si>
  <si>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</si>
  <si>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</si>
  <si>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</si>
  <si>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</si>
  <si>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</si>
  <si>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</si>
  <si>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</si>
  <si>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</si>
  <si>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</si>
  <si>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</si>
  <si>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</si>
  <si>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</si>
  <si>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</si>
  <si>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</si>
  <si>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</si>
  <si>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</si>
  <si>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</si>
  <si>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</si>
  <si>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</si>
  <si>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</si>
  <si>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</si>
  <si>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</si>
  <si>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</si>
  <si>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</si>
  <si>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</si>
  <si>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</si>
  <si>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</si>
  <si>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</si>
  <si>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</si>
  <si>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</si>
  <si>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</si>
  <si>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</si>
  <si>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</si>
  <si>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</si>
  <si>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</si>
  <si>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</si>
  <si>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</si>
  <si>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</si>
  <si>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</si>
  <si>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</si>
  <si>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</si>
  <si>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</si>
  <si>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</si>
  <si>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</si>
  <si>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</si>
  <si>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</si>
  <si>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</si>
  <si>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</si>
  <si>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</si>
  <si>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</si>
  <si>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</si>
  <si>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</si>
  <si>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</si>
  <si>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</si>
  <si>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</si>
  <si>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</si>
  <si>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</si>
  <si>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</si>
  <si>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</si>
  <si>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</si>
  <si>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</si>
  <si>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</si>
  <si>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</si>
  <si>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</si>
  <si>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</si>
  <si>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</si>
  <si>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</si>
  <si>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</si>
  <si>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</si>
  <si>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</si>
  <si>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</si>
  <si>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</si>
  <si>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</si>
  <si>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</si>
  <si>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</si>
  <si>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</si>
  <si>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</si>
  <si>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</si>
  <si>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</si>
  <si>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</si>
  <si>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</si>
  <si>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</si>
  <si>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</si>
  <si>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</si>
  <si>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</si>
  <si>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</si>
  <si>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</si>
  <si>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</si>
  <si>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</si>
  <si>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</si>
  <si>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</si>
  <si>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</si>
  <si>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</si>
  <si>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</si>
  <si>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</si>
  <si>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</si>
  <si>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</si>
  <si>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</si>
  <si>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</si>
  <si>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</si>
  <si>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</si>
  <si>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</si>
  <si>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</si>
  <si>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</si>
  <si>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</si>
  <si>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</si>
  <si>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</si>
  <si>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</si>
  <si>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</si>
  <si>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</si>
  <si>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</si>
  <si>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</si>
  <si>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</si>
  <si>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</si>
  <si>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</si>
  <si>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</si>
  <si>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</si>
  <si>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</si>
  <si>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</si>
  <si>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</si>
  <si>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</si>
  <si>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</si>
  <si>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</si>
  <si>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</si>
  <si>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</si>
  <si>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</si>
  <si>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</si>
  <si>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</si>
  <si>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</si>
  <si>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</si>
  <si>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</si>
  <si>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</si>
  <si>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</si>
  <si>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</si>
  <si>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</si>
  <si>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</si>
  <si>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</si>
  <si>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</si>
  <si>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</si>
  <si>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</si>
  <si>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</si>
  <si>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</si>
  <si>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</si>
  <si>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</si>
  <si>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</si>
  <si>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</si>
  <si>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</si>
  <si>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</si>
  <si>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</si>
  <si>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</si>
  <si>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</si>
  <si>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</si>
  <si>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</si>
  <si>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</si>
  <si>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</si>
  <si>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</si>
  <si>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</si>
  <si>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</si>
  <si>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</si>
  <si>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</si>
  <si>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</si>
  <si>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</si>
  <si>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</si>
  <si>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</si>
  <si>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</si>
  <si>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</si>
  <si>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</si>
  <si>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</si>
  <si>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</si>
  <si>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</si>
  <si>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</si>
  <si>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</si>
  <si>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</si>
  <si>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</si>
  <si>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</si>
  <si>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</si>
  <si>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</si>
  <si>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</si>
  <si>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</si>
  <si>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</si>
  <si>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</si>
  <si>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</si>
  <si>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</si>
  <si>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</si>
  <si>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</si>
  <si>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</si>
  <si>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</si>
  <si>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</si>
  <si>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</si>
  <si>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</si>
  <si>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</si>
  <si>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</si>
  <si>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</si>
  <si>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</si>
  <si>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</si>
  <si>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</si>
  <si>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</si>
  <si>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</si>
  <si>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</si>
  <si>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</si>
  <si>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</si>
  <si>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</si>
  <si>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</si>
  <si>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</si>
  <si>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</si>
  <si>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</si>
  <si>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</si>
  <si>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</si>
  <si>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</si>
  <si>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</si>
  <si>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</si>
  <si>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</si>
  <si>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</si>
  <si>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</si>
  <si>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</si>
  <si>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</si>
  <si>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</si>
  <si>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</si>
  <si>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</si>
  <si>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</si>
  <si>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</si>
  <si>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</si>
  <si>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</si>
  <si>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</si>
  <si>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</si>
  <si>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</si>
  <si>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</si>
  <si>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</si>
  <si>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</si>
  <si>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</si>
  <si>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</si>
  <si>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</si>
  <si>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</si>
  <si>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</si>
  <si>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</si>
  <si>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</si>
  <si>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</si>
  <si>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</si>
  <si>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</si>
  <si>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</si>
  <si>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</si>
  <si>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</si>
  <si>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</si>
  <si>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</si>
  <si>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</si>
  <si>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</si>
  <si>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</si>
  <si>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</si>
  <si>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</si>
  <si>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</si>
  <si>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</si>
  <si>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</si>
  <si>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</si>
  <si>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</si>
  <si>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</si>
  <si>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</si>
  <si>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</si>
  <si>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</si>
  <si>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</si>
  <si>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</si>
  <si>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</si>
  <si>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</si>
  <si>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</si>
  <si>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</si>
  <si>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</si>
  <si>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</si>
  <si>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</si>
  <si>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</si>
  <si>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</si>
  <si>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</si>
  <si>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</si>
  <si>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</si>
  <si>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</si>
  <si>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</si>
  <si>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</si>
  <si>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</si>
  <si>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</si>
  <si>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</si>
  <si>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</si>
  <si>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</si>
  <si>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</si>
  <si>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</si>
  <si>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</si>
  <si>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</si>
  <si>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</si>
  <si>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</si>
  <si>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</si>
  <si>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</si>
  <si>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</si>
  <si>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</si>
  <si>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</si>
  <si>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</si>
  <si>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</si>
  <si>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</si>
  <si>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</si>
  <si>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</si>
  <si>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</si>
  <si>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</si>
  <si>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</si>
  <si>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</si>
  <si>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</si>
  <si>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</si>
  <si>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</si>
  <si>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</si>
  <si>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</si>
  <si>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</si>
  <si>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</si>
  <si>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</si>
  <si>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</si>
  <si>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</si>
  <si>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</si>
  <si>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</si>
  <si>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</si>
  <si>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</si>
  <si>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</si>
  <si>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</si>
  <si>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</si>
  <si>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</si>
  <si>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</si>
  <si>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</si>
  <si>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</si>
  <si>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</si>
  <si>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</si>
  <si>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</si>
  <si>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</si>
  <si>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</si>
  <si>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</si>
  <si>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</si>
  <si>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</si>
  <si>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</si>
  <si>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</si>
  <si>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</si>
  <si>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</si>
  <si>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</si>
  <si>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</si>
  <si>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</si>
  <si>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</si>
  <si>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</si>
  <si>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</si>
  <si>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</si>
  <si>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</si>
  <si>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</si>
  <si>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</si>
  <si>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</si>
  <si>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</si>
  <si>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</si>
  <si>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</si>
  <si>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</si>
  <si>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</si>
  <si>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</si>
  <si>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</si>
  <si>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</si>
  <si>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</si>
  <si>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</si>
  <si>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</si>
  <si>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</si>
  <si>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</si>
  <si>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</si>
  <si>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</si>
  <si>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</si>
  <si>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</si>
  <si>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</si>
  <si>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</si>
  <si>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</si>
  <si>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</si>
  <si>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</si>
  <si>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</si>
  <si>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</si>
  <si>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</si>
  <si>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</si>
  <si>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</si>
  <si>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</si>
  <si>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</si>
  <si>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Stadtwerke Rotenburg (Wümme) GmbH</t>
  </si>
  <si>
    <t>9870078500006</t>
  </si>
  <si>
    <t>Mittelweg 19</t>
  </si>
  <si>
    <t>Rotenburg (Wümme)</t>
  </si>
  <si>
    <t>Bernd Meyer</t>
  </si>
  <si>
    <t>netzvertrieb@stadtwerke-rotenburg.de</t>
  </si>
  <si>
    <t>GASPOOLNH7007851</t>
  </si>
  <si>
    <t>04261/675-8917</t>
  </si>
  <si>
    <t>Bötersen</t>
  </si>
  <si>
    <t>DE_GBA04</t>
  </si>
  <si>
    <t>DE_GBH04</t>
  </si>
  <si>
    <t>DE_GKO04</t>
  </si>
  <si>
    <t>DE_GGB04</t>
  </si>
  <si>
    <t>DE_GGA04</t>
  </si>
  <si>
    <t>DE_GHA04</t>
  </si>
  <si>
    <t>DE_GMF04</t>
  </si>
  <si>
    <t>DE_GMK04</t>
  </si>
  <si>
    <t>DE_GPD04</t>
  </si>
  <si>
    <t>DE_GBD04</t>
  </si>
  <si>
    <t>DE_GHD04</t>
  </si>
  <si>
    <t>DE_GWA04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</si>
</sst>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339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42191</v>
      </c>
      <c r="E29" s="8"/>
      <c r="F29" s="8"/>
      <c r="G29" s="8"/>
      <c r="H29" s="8"/>
    </row>
    <row r="30" spans="2:12">
      <c r="B30" s="21" t="s">
        <v>349</v>
      </c>
      <c r="C30" s="328" t="s">
        <v>651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6" sqref="D6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655</v>
      </c>
      <c r="D4" s="27">
        <v>42191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654</v>
      </c>
      <c r="D6" s="27">
        <v>42614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32" t="s">
        <v>657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27356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659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660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661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663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397</v>
      </c>
      <c r="E27" s="39"/>
      <c r="F27" s="11"/>
    </row>
    <row r="28" spans="1:15">
      <c r="B28" s="15"/>
      <c r="C28" s="65" t="s">
        <v>504</v>
      </c>
      <c r="D28" s="48" t="str">
        <f>IF(D27&lt;&gt;C28,VLOOKUP(D27,$C$29:$D$48,2,FALSE),C28)</f>
        <v>Stadtwerke Rotenburg (Wümme) GmbH</v>
      </c>
      <c r="E28" s="38"/>
      <c r="F28" s="11"/>
      <c r="G28" s="2"/>
    </row>
    <row r="29" spans="1:15">
      <c r="B29" s="15"/>
      <c r="C29" s="22" t="s">
        <v>397</v>
      </c>
      <c r="D29" s="41" t="s">
        <v>656</v>
      </c>
      <c r="E29" s="40"/>
      <c r="F29" s="11"/>
      <c r="G29" s="2"/>
    </row>
    <row r="30" spans="1:15">
      <c r="B30" s="15"/>
      <c r="C30" s="22" t="s">
        <v>398</v>
      </c>
      <c r="D30" s="45"/>
      <c r="E30" s="40"/>
      <c r="F30" s="47"/>
      <c r="G30" s="2"/>
    </row>
    <row r="31" spans="1:15">
      <c r="B31" s="15"/>
      <c r="C31" s="22" t="s">
        <v>423</v>
      </c>
      <c r="D31" s="46"/>
      <c r="E31" s="40"/>
      <c r="F31" s="47"/>
      <c r="G31" s="2"/>
    </row>
    <row r="32" spans="1:15">
      <c r="B32" s="15"/>
      <c r="C32" s="22" t="s">
        <v>424</v>
      </c>
      <c r="D32" s="46"/>
      <c r="E32" s="40"/>
      <c r="F32" s="47"/>
      <c r="G32" s="2"/>
    </row>
    <row r="33" spans="2:7">
      <c r="B33" s="15"/>
      <c r="C33" s="22" t="s">
        <v>425</v>
      </c>
      <c r="D33" s="45"/>
      <c r="E33" s="40"/>
      <c r="F33" s="47"/>
      <c r="G33" s="2"/>
    </row>
    <row r="34" spans="2:7">
      <c r="B34" s="15"/>
      <c r="C34" s="22" t="s">
        <v>426</v>
      </c>
      <c r="D34" s="46"/>
      <c r="E34" s="40"/>
      <c r="F34" s="47"/>
      <c r="G34" s="2"/>
    </row>
    <row r="35" spans="2:7">
      <c r="B35" s="15"/>
      <c r="C35" s="22" t="s">
        <v>427</v>
      </c>
      <c r="D35" s="46"/>
      <c r="E35" s="40"/>
      <c r="F35" s="47"/>
      <c r="G35" s="2"/>
    </row>
    <row r="36" spans="2:7">
      <c r="B36" s="15"/>
      <c r="C36" s="22" t="s">
        <v>428</v>
      </c>
      <c r="D36" s="46"/>
      <c r="E36" s="40"/>
      <c r="F36" s="47"/>
      <c r="G36" s="2"/>
    </row>
    <row r="37" spans="2:7">
      <c r="B37" s="15"/>
      <c r="C37" s="22" t="s">
        <v>429</v>
      </c>
      <c r="D37" s="46"/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30:D48">
    <cfRule type="expression" dxfId="59" priority="3">
      <formula>IF(CELL("Zeile",D30)&lt;$D$25+CELL("Zeile",$D$29),1,0)</formula>
    </cfRule>
  </conditionalFormatting>
  <conditionalFormatting sqref="D30:D48">
    <cfRule type="expression" dxfId="58" priority="2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22" zoomScale="80" zoomScaleNormal="80" workbookViewId="0">
      <selection activeCell="D49" sqref="D49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Stadtwerke Rotenburg (Wümme) GmbH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8" t="str">
        <f>Netzbetreiber!D28</f>
        <v>Stadtwerke Rotenburg (Wümme) GmbH</v>
      </c>
      <c r="E6" s="15"/>
      <c r="H6" s="67"/>
      <c r="I6" s="67"/>
      <c r="J6" s="67"/>
      <c r="K6" s="67"/>
    </row>
    <row r="7" spans="2:15" ht="15" customHeight="1">
      <c r="B7" s="22"/>
      <c r="C7" s="60" t="s">
        <v>490</v>
      </c>
      <c r="D7" s="329" t="str">
        <f>Netzbetreiber!$D$11</f>
        <v>9870078500006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42614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72" t="s">
        <v>256</v>
      </c>
      <c r="I11" s="272" t="s">
        <v>259</v>
      </c>
      <c r="J11" s="272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616</v>
      </c>
      <c r="D13" s="33" t="s">
        <v>617</v>
      </c>
      <c r="E13" s="15"/>
      <c r="H13" s="272" t="s">
        <v>617</v>
      </c>
      <c r="I13" s="272" t="s">
        <v>618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433</v>
      </c>
      <c r="D15" s="42" t="s">
        <v>337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2" t="s">
        <v>662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84</v>
      </c>
      <c r="C18" s="31" t="s">
        <v>370</v>
      </c>
      <c r="D18" s="49" t="s">
        <v>257</v>
      </c>
      <c r="E18" s="15"/>
      <c r="H18" s="270" t="s">
        <v>257</v>
      </c>
      <c r="I18" s="270" t="s">
        <v>135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576</v>
      </c>
      <c r="I19" s="271" t="s">
        <v>491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492</v>
      </c>
      <c r="I20" s="271" t="s">
        <v>493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85</v>
      </c>
      <c r="C22" s="8" t="s">
        <v>614</v>
      </c>
      <c r="D22" s="49" t="s">
        <v>610</v>
      </c>
      <c r="E22" s="15"/>
      <c r="H22" s="268" t="s">
        <v>610</v>
      </c>
      <c r="I22" s="268" t="s">
        <v>611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612</v>
      </c>
      <c r="E23" s="15"/>
      <c r="H23" s="268" t="s">
        <v>613</v>
      </c>
      <c r="I23" s="8" t="s">
        <v>609</v>
      </c>
      <c r="J23" s="8"/>
      <c r="K23" s="8"/>
      <c r="L23" s="269"/>
    </row>
    <row r="24" spans="2:16" ht="15" customHeight="1">
      <c r="B24" s="22"/>
      <c r="C24" s="24" t="s">
        <v>615</v>
      </c>
      <c r="D24" s="24" t="str">
        <f>IF(D22=$H$22,L24,IF(D23=$H$24,M24,N24))</f>
        <v>=&gt;  Q(D) = KW  x  h(T, SLP-Typ)  x  F(WT)</v>
      </c>
      <c r="E24" s="15"/>
      <c r="H24" s="268" t="s">
        <v>612</v>
      </c>
      <c r="I24" s="268" t="s">
        <v>619</v>
      </c>
      <c r="J24" s="8"/>
      <c r="K24" s="8"/>
      <c r="L24" s="271" t="s">
        <v>620</v>
      </c>
      <c r="M24" s="271" t="s">
        <v>622</v>
      </c>
      <c r="N24" s="271" t="s">
        <v>621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372</v>
      </c>
      <c r="C26" s="6" t="s">
        <v>579</v>
      </c>
      <c r="D26" s="42" t="s">
        <v>136</v>
      </c>
      <c r="E26" s="15"/>
      <c r="H26" s="270" t="s">
        <v>134</v>
      </c>
      <c r="I26" s="270" t="s">
        <v>136</v>
      </c>
      <c r="J26" s="268"/>
      <c r="K26" s="268"/>
      <c r="L26" s="269"/>
    </row>
    <row r="27" spans="2:16" ht="15" customHeight="1">
      <c r="B27" s="7"/>
      <c r="C27" s="6" t="s">
        <v>623</v>
      </c>
      <c r="D27" s="42" t="s">
        <v>624</v>
      </c>
      <c r="E27" s="15"/>
      <c r="H27" s="298" t="s">
        <v>624</v>
      </c>
      <c r="I27" s="270" t="s">
        <v>625</v>
      </c>
      <c r="J27" s="270" t="s">
        <v>626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627</v>
      </c>
      <c r="I28" s="271" t="s">
        <v>628</v>
      </c>
      <c r="J28" s="271" t="s">
        <v>629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630</v>
      </c>
      <c r="I29" s="271" t="s">
        <v>631</v>
      </c>
      <c r="J29" s="271" t="s">
        <v>632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496</v>
      </c>
      <c r="C31" s="6" t="s">
        <v>578</v>
      </c>
      <c r="D31" s="42" t="s">
        <v>136</v>
      </c>
      <c r="E31" s="15"/>
      <c r="H31" s="270" t="s">
        <v>134</v>
      </c>
      <c r="I31" s="270" t="s">
        <v>136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633</v>
      </c>
      <c r="I32" s="271" t="s">
        <v>634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635</v>
      </c>
      <c r="I33" s="268" t="s">
        <v>630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550</v>
      </c>
      <c r="C35" s="24" t="s">
        <v>498</v>
      </c>
      <c r="D35" s="42">
        <v>15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551</v>
      </c>
      <c r="C37" s="5" t="s">
        <v>367</v>
      </c>
      <c r="D37" s="34">
        <v>1500000</v>
      </c>
      <c r="E37" s="15" t="s">
        <v>509</v>
      </c>
      <c r="I37" s="268"/>
      <c r="J37" s="268"/>
      <c r="K37" s="268"/>
      <c r="L37" s="268"/>
      <c r="M37" s="269"/>
    </row>
    <row r="38" spans="2:39" customFormat="1" ht="15" customHeight="1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552</v>
      </c>
      <c r="C40" s="5" t="s">
        <v>368</v>
      </c>
      <c r="D40" s="36">
        <v>500</v>
      </c>
      <c r="E40" s="15" t="s">
        <v>542</v>
      </c>
      <c r="H40" s="67"/>
      <c r="I40" s="67"/>
      <c r="J40" s="67"/>
      <c r="K40" s="67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541</v>
      </c>
    </row>
    <row r="44" spans="2:39" ht="18" customHeight="1">
      <c r="C44" s="3" t="s">
        <v>543</v>
      </c>
    </row>
    <row r="45" spans="2:39" ht="18" customHeight="1">
      <c r="C45" s="3"/>
    </row>
    <row r="46" spans="2:39" ht="15" customHeight="1">
      <c r="B46" s="22" t="s">
        <v>553</v>
      </c>
      <c r="C46" s="60" t="s">
        <v>577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587</v>
      </c>
      <c r="D48" s="41" t="s">
        <v>656</v>
      </c>
    </row>
    <row r="49" spans="3:4" ht="18" customHeight="1">
      <c r="C49" s="22" t="s">
        <v>588</v>
      </c>
      <c r="D49" s="45"/>
    </row>
    <row r="50" spans="3:4" ht="18" customHeight="1">
      <c r="C50" s="22" t="s">
        <v>589</v>
      </c>
      <c r="D50" s="45"/>
    </row>
    <row r="51" spans="3:4" ht="18" customHeight="1">
      <c r="C51" s="22" t="s">
        <v>590</v>
      </c>
      <c r="D51" s="45"/>
    </row>
    <row r="52" spans="3:4" ht="18" customHeight="1">
      <c r="C52" s="22" t="s">
        <v>591</v>
      </c>
      <c r="D52" s="45"/>
    </row>
    <row r="53" spans="3:4" ht="18" customHeight="1">
      <c r="C53" s="22" t="s">
        <v>592</v>
      </c>
      <c r="D53" s="45"/>
    </row>
    <row r="54" spans="3:4" ht="18" customHeight="1">
      <c r="C54" s="22" t="s">
        <v>593</v>
      </c>
      <c r="D54" s="45"/>
    </row>
    <row r="55" spans="3:4" ht="18" customHeight="1">
      <c r="C55" s="22" t="s">
        <v>594</v>
      </c>
      <c r="D55" s="45"/>
    </row>
    <row r="56" spans="3:4" ht="18" customHeight="1">
      <c r="C56" s="22" t="s">
        <v>595</v>
      </c>
      <c r="D56" s="45"/>
    </row>
    <row r="57" spans="3:4" ht="18" customHeight="1">
      <c r="C57" s="22" t="s">
        <v>596</v>
      </c>
      <c r="D57" s="45"/>
    </row>
    <row r="58" spans="3:4" ht="18" customHeight="1">
      <c r="C58" s="22" t="s">
        <v>597</v>
      </c>
      <c r="D58" s="45"/>
    </row>
    <row r="59" spans="3:4" ht="18" customHeight="1">
      <c r="C59" s="22" t="s">
        <v>598</v>
      </c>
      <c r="D59" s="45"/>
    </row>
    <row r="60" spans="3:4" ht="18" customHeight="1">
      <c r="C60" s="22" t="s">
        <v>599</v>
      </c>
      <c r="D60" s="45"/>
    </row>
    <row r="61" spans="3:4" ht="18" customHeight="1">
      <c r="C61" s="22" t="s">
        <v>600</v>
      </c>
      <c r="D61" s="45"/>
    </row>
    <row r="62" spans="3:4" ht="18" customHeight="1">
      <c r="C62" s="22" t="s">
        <v>601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9:D62">
    <cfRule type="expression" dxfId="55" priority="17">
      <formula>IF(CELL("Zeile",D49)&lt;$D$46+CELL("Zeile",$D$48),1,0)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44" zoomScale="110" zoomScaleNormal="110" workbookViewId="0">
      <selection activeCell="H36" sqref="H36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Netzbetreiber!D9</f>
        <v>Stadtwerke Rotenburg (Wümme) GmbH</v>
      </c>
      <c r="F4" s="331"/>
      <c r="G4" s="331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Stadtwerke Rotenburg (Wümme) GmbH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Netzbetreiber!D11</f>
        <v>9870078500006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42614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1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1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 t="str">
        <f>INDEX('SLP-Verfahren'!D48:D62,'SLP-Temp-Gebiet #01'!F10)</f>
        <v>Stadtwerke Rotenburg (Wümme) GmbH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585</v>
      </c>
      <c r="D13" s="341"/>
      <c r="E13" s="341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451</v>
      </c>
      <c r="D14" s="342"/>
      <c r="E14" s="89" t="s">
        <v>452</v>
      </c>
      <c r="F14" s="263"/>
      <c r="G14" s="264"/>
      <c r="H14" s="51"/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2" t="s">
        <v>389</v>
      </c>
      <c r="D15" s="342"/>
      <c r="E15" s="89" t="s">
        <v>452</v>
      </c>
      <c r="F15" s="263"/>
      <c r="G15" s="264"/>
      <c r="H15" s="51"/>
      <c r="I15" s="57"/>
      <c r="J15" s="130"/>
      <c r="K15" s="130"/>
      <c r="L15" s="130"/>
      <c r="M15" s="130"/>
      <c r="N15" s="130"/>
      <c r="O15" s="161" t="s">
        <v>505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372</v>
      </c>
      <c r="AH15" s="261" t="s">
        <v>496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518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505</v>
      </c>
      <c r="F23" s="156" t="s">
        <v>505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>MeteoGroup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664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>
        <v>190374</v>
      </c>
      <c r="F25" s="160" t="s">
        <v>365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539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351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364</v>
      </c>
      <c r="K46" s="197"/>
      <c r="L46" s="197"/>
      <c r="M46" s="197"/>
      <c r="N46" s="197"/>
      <c r="O46" s="198"/>
    </row>
    <row r="47" spans="2:28">
      <c r="B47" s="192"/>
      <c r="C47" s="199" t="s">
        <v>350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364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518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MeteoGroup</v>
      </c>
      <c r="F57" s="156" t="str">
        <f t="shared" ref="F57:N57" si="7">F23</f>
        <v>MeteoGroup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Bötersen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>
        <f>E25</f>
        <v>190374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11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528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12">ROUND(G66/$D$66,4)</f>
        <v>0.1333</v>
      </c>
      <c r="H65" s="280">
        <f t="shared" si="12"/>
        <v>6.6699999999999995E-2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145</v>
      </c>
    </row>
    <row r="67" spans="2:15">
      <c r="B67" s="182"/>
      <c r="C67" s="186" t="s">
        <v>363</v>
      </c>
      <c r="D67" s="153" t="s">
        <v>362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142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142</v>
      </c>
    </row>
    <row r="70" spans="2:15">
      <c r="B70" s="182"/>
      <c r="C70" s="191" t="s">
        <v>446</v>
      </c>
      <c r="D70" s="119" t="s">
        <v>539</v>
      </c>
      <c r="E70" s="163" t="s">
        <v>456</v>
      </c>
      <c r="F70" s="163" t="s">
        <v>456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142</v>
      </c>
    </row>
    <row r="71" spans="2:15"/>
    <row r="72" spans="2:15" ht="15.75" customHeight="1">
      <c r="C72" s="343" t="s">
        <v>581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1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Netzbetreiber!$D$9</f>
        <v>Stadtwerke Rotenburg (Wümme) GmbH</v>
      </c>
      <c r="F4" s="1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Netzbetreiber!$D$28</f>
        <v>Stadtwerke Rotenburg (Wümme) GmbH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Netzbetreiber!$D$11</f>
        <v>9870078500006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Netzbetreiber!$D$6</f>
        <v>42614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1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2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585</v>
      </c>
      <c r="D13" s="341"/>
      <c r="E13" s="341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451</v>
      </c>
      <c r="D14" s="342"/>
      <c r="E14" s="89" t="s">
        <v>452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2" t="s">
        <v>389</v>
      </c>
      <c r="D15" s="342"/>
      <c r="E15" s="89" t="s">
        <v>452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529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372</v>
      </c>
      <c r="AH15" s="261" t="s">
        <v>496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518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582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 t="s">
        <v>365</v>
      </c>
      <c r="F25" s="160" t="s">
        <v>365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539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351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364</v>
      </c>
      <c r="K46" s="197"/>
      <c r="L46" s="197"/>
      <c r="M46" s="197"/>
      <c r="N46" s="197"/>
      <c r="O46" s="198"/>
    </row>
    <row r="47" spans="2:28">
      <c r="B47" s="192"/>
      <c r="C47" s="199" t="s">
        <v>350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364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518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528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>
      <c r="B67" s="182"/>
      <c r="C67" s="186" t="s">
        <v>363</v>
      </c>
      <c r="D67" s="153" t="s">
        <v>362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>
      <c r="B70" s="182"/>
      <c r="C70" s="191" t="s">
        <v>446</v>
      </c>
      <c r="D70" s="119" t="s">
        <v>539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/>
    <row r="72" spans="2:15" ht="15.75" customHeight="1">
      <c r="C72" s="343" t="s">
        <v>581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A5" zoomScale="90" zoomScaleNormal="90" workbookViewId="0">
      <selection activeCell="P28" sqref="P28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366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371</v>
      </c>
      <c r="D5" s="54" t="str">
        <f>Netzbetreiber!$D$9</f>
        <v>Stadtwerke Rotenburg (Wümme) GmbH</v>
      </c>
      <c r="E5" s="130"/>
      <c r="J5" s="88" t="s">
        <v>500</v>
      </c>
      <c r="K5" s="131" t="s">
        <v>503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338</v>
      </c>
      <c r="D6" s="54" t="str">
        <f>Netzbetreiber!$D$28</f>
        <v>Stadtwerke Rotenburg (Wümme) GmbH</v>
      </c>
      <c r="E6" s="130"/>
      <c r="F6" s="130"/>
      <c r="K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490</v>
      </c>
      <c r="D7" s="54" t="str">
        <f>Netzbetreiber!$D$11</f>
        <v>9870078500006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42614</v>
      </c>
      <c r="E8" s="130"/>
      <c r="F8" s="130"/>
      <c r="H8" s="128" t="s">
        <v>498</v>
      </c>
      <c r="J8" s="132">
        <f>COUNTA(D12:D100)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248</v>
      </c>
      <c r="C10" s="135" t="s">
        <v>497</v>
      </c>
      <c r="D10" s="134" t="s">
        <v>147</v>
      </c>
      <c r="E10" s="273" t="s">
        <v>513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636</v>
      </c>
      <c r="M10" s="150" t="s">
        <v>645</v>
      </c>
      <c r="N10" s="151" t="s">
        <v>646</v>
      </c>
      <c r="O10" s="151" t="s">
        <v>647</v>
      </c>
      <c r="P10" s="152" t="s">
        <v>648</v>
      </c>
      <c r="Q10" s="146" t="s">
        <v>637</v>
      </c>
      <c r="R10" s="136" t="s">
        <v>638</v>
      </c>
      <c r="S10" s="137" t="s">
        <v>639</v>
      </c>
      <c r="T10" s="137" t="s">
        <v>640</v>
      </c>
      <c r="U10" s="137" t="s">
        <v>641</v>
      </c>
      <c r="V10" s="137" t="s">
        <v>642</v>
      </c>
      <c r="W10" s="137" t="s">
        <v>643</v>
      </c>
      <c r="X10" s="138" t="s">
        <v>644</v>
      </c>
      <c r="Y10" s="295" t="s">
        <v>649</v>
      </c>
    </row>
    <row r="11" spans="2:26" ht="15.75" thickBot="1">
      <c r="B11" s="139" t="s">
        <v>499</v>
      </c>
      <c r="C11" s="140" t="s">
        <v>512</v>
      </c>
      <c r="D11" s="294" t="s">
        <v>247</v>
      </c>
      <c r="E11" s="164" t="s">
        <v>24</v>
      </c>
      <c r="F11" s="296" t="str">
        <f>VLOOKUP($E11,'BDEW-Standard'!$B$3:$M$158,F$9,0)</f>
        <v>I14</v>
      </c>
      <c r="H11" s="167">
        <f>ROUND(VLOOKUP($E11,'BDEW-Standard'!$B$3:$M$158,H$9,0),7)</f>
        <v>3.1935978</v>
      </c>
      <c r="I11" s="167">
        <f>ROUND(VLOOKUP($E11,'BDEW-Standard'!$B$3:$M$158,I$9,0),7)</f>
        <v>-37.414247799999998</v>
      </c>
      <c r="J11" s="167">
        <f>ROUND(VLOOKUP($E11,'BDEW-Standard'!$B$3:$M$158,J$9,0),7)</f>
        <v>6.1824021</v>
      </c>
      <c r="K11" s="167">
        <f>ROUND(VLOOKUP($E11,'BDEW-Standard'!$B$3:$M$158,K$9,0),7)</f>
        <v>8.1086000000000005E-2</v>
      </c>
      <c r="L11" s="336">
        <f>ROUND(VLOOKUP($E11,'BDEW-Standard'!$B$3:$M$158,L$9,0),1)</f>
        <v>40</v>
      </c>
      <c r="M11" s="167">
        <f>ROUND(VLOOKUP($E11,'BDEW-Standard'!$B$3:$M$158,M$9,0),7)</f>
        <v>0</v>
      </c>
      <c r="N11" s="167">
        <f>ROUND(VLOOKUP($E11,'BDEW-Standard'!$B$3:$M$158,N$9,0),7)</f>
        <v>0</v>
      </c>
      <c r="O11" s="167">
        <f>ROUND(VLOOKUP($E11,'BDEW-Standard'!$B$3:$M$158,O$9,0),7)</f>
        <v>0</v>
      </c>
      <c r="P11" s="167">
        <f>ROUND(VLOOKUP($E11,'BDEW-Standard'!$B$3:$M$158,P$9,0),7)</f>
        <v>0</v>
      </c>
      <c r="Q11" s="337">
        <f>($H11/(1+($I11/($Q$9-$L11))^$J11)+$K11)+MAX($M11*$Q$9+$N11,$O11*$Q$9+$P11)</f>
        <v>0.96123311186795624</v>
      </c>
      <c r="R11" s="168">
        <f>ROUND(VLOOKUP(MID($E11,4,3),'Wochentag F(WT)'!$B$7:$J$22,R$9,0),4)</f>
        <v>1</v>
      </c>
      <c r="S11" s="168">
        <f>ROUND(VLOOKUP(MID($E11,4,3),'Wochentag F(WT)'!$B$7:$J$22,S$9,0),4)</f>
        <v>1</v>
      </c>
      <c r="T11" s="168">
        <f>ROUND(VLOOKUP(MID($E11,4,3),'Wochentag F(WT)'!$B$7:$J$22,T$9,0),4)</f>
        <v>1</v>
      </c>
      <c r="U11" s="168">
        <f>ROUND(VLOOKUP(MID($E11,4,3),'Wochentag F(WT)'!$B$7:$J$22,U$9,0),4)</f>
        <v>1</v>
      </c>
      <c r="V11" s="168">
        <f>ROUND(VLOOKUP(MID($E11,4,3),'Wochentag F(WT)'!$B$7:$J$22,V$9,0),4)</f>
        <v>1</v>
      </c>
      <c r="W11" s="168">
        <f>ROUND(VLOOKUP(MID($E11,4,3),'Wochentag F(WT)'!$B$7:$J$22,W$9,0),4)</f>
        <v>1</v>
      </c>
      <c r="X11" s="169">
        <f>7-SUM(R11:W11)</f>
        <v>1</v>
      </c>
      <c r="Y11" s="292">
        <v>365.12299999999999</v>
      </c>
    </row>
    <row r="12" spans="2:26">
      <c r="B12" s="141">
        <v>1</v>
      </c>
      <c r="C12" s="142" t="str">
        <f t="shared" ref="C12:C41" si="0">$D$6</f>
        <v>Stadtwerke Rotenburg (Wümme) GmbH</v>
      </c>
      <c r="D12" s="62" t="s">
        <v>247</v>
      </c>
      <c r="E12" s="165" t="s">
        <v>665</v>
      </c>
      <c r="F12" s="297" t="str">
        <f>VLOOKUP($E12,'BDEW-Standard'!$B$3:$M$94,F$9,0)</f>
        <v>BA4</v>
      </c>
      <c r="H12" s="274">
        <f>ROUND(VLOOKUP($E12,'BDEW-Standard'!$B$3:$M$94,H$9,0),7)</f>
        <v>0.93158890000000005</v>
      </c>
      <c r="I12" s="274">
        <f>ROUND(VLOOKUP($E12,'BDEW-Standard'!$B$3:$M$94,I$9,0),7)</f>
        <v>-33.35</v>
      </c>
      <c r="J12" s="274">
        <f>ROUND(VLOOKUP($E12,'BDEW-Standard'!$B$3:$M$94,J$9,0),7)</f>
        <v>5.7212303000000002</v>
      </c>
      <c r="K12" s="274">
        <f>ROUND(VLOOKUP($E12,'BDEW-Standard'!$B$3:$M$94,K$9,0),7)</f>
        <v>0.66564939999999995</v>
      </c>
      <c r="L12" s="338">
        <f>ROUND(VLOOKUP($E12,'BDEW-Standard'!$B$3:$M$94,L$9,0),1)</f>
        <v>40</v>
      </c>
      <c r="M12" s="274">
        <f>ROUND(VLOOKUP($E12,'BDEW-Standard'!$B$3:$M$94,M$9,0),7)</f>
        <v>0</v>
      </c>
      <c r="N12" s="274">
        <f>ROUND(VLOOKUP($E12,'BDEW-Standard'!$B$3:$M$94,N$9,0),7)</f>
        <v>0</v>
      </c>
      <c r="O12" s="274">
        <f>ROUND(VLOOKUP($E12,'BDEW-Standard'!$B$3:$M$94,O$9,0),7)</f>
        <v>0</v>
      </c>
      <c r="P12" s="274">
        <f>ROUND(VLOOKUP($E12,'BDEW-Standard'!$B$3:$M$94,P$9,0),7)</f>
        <v>0</v>
      </c>
      <c r="Q12" s="339">
        <f t="shared" ref="Q12:Q26" si="1">($H12/(1+($I12/($Q$9-$L12))^$J12)+$K12)+MAX($M12*$Q$9+$N12,$O12*$Q$9+$P12)</f>
        <v>1.0766391850538448</v>
      </c>
      <c r="R12" s="275">
        <f>ROUND(VLOOKUP(MID($E12,4,3),'Wochentag F(WT)'!$B$7:$J$22,R$9,0),4)</f>
        <v>1.0848</v>
      </c>
      <c r="S12" s="275">
        <f>ROUND(VLOOKUP(MID($E12,4,3),'Wochentag F(WT)'!$B$7:$J$22,S$9,0),4)</f>
        <v>1.1211</v>
      </c>
      <c r="T12" s="275">
        <f>ROUND(VLOOKUP(MID($E12,4,3),'Wochentag F(WT)'!$B$7:$J$22,T$9,0),4)</f>
        <v>1.0769</v>
      </c>
      <c r="U12" s="275">
        <f>ROUND(VLOOKUP(MID($E12,4,3),'Wochentag F(WT)'!$B$7:$J$22,U$9,0),4)</f>
        <v>1.1353</v>
      </c>
      <c r="V12" s="275">
        <f>ROUND(VLOOKUP(MID($E12,4,3),'Wochentag F(WT)'!$B$7:$J$22,V$9,0),4)</f>
        <v>1.1402000000000001</v>
      </c>
      <c r="W12" s="275">
        <f>ROUND(VLOOKUP(MID($E12,4,3),'Wochentag F(WT)'!$B$7:$J$22,W$9,0),4)</f>
        <v>0.48520000000000002</v>
      </c>
      <c r="X12" s="276">
        <f>7-SUM(R12:W12)</f>
        <v>0.95650000000000013</v>
      </c>
      <c r="Y12" s="293"/>
      <c r="Z12" s="211"/>
    </row>
    <row r="13" spans="2:26" s="143" customFormat="1">
      <c r="B13" s="144">
        <v>2</v>
      </c>
      <c r="C13" s="145" t="str">
        <f t="shared" si="0"/>
        <v>Stadtwerke Rotenburg (Wümme) GmbH</v>
      </c>
      <c r="D13" s="62" t="s">
        <v>247</v>
      </c>
      <c r="E13" s="165" t="s">
        <v>666</v>
      </c>
      <c r="F13" s="297" t="str">
        <f>VLOOKUP($E13,'BDEW-Standard'!$B$3:$M$94,F$9,0)</f>
        <v>BH4</v>
      </c>
      <c r="H13" s="274">
        <f>ROUND(VLOOKUP($E13,'BDEW-Standard'!$B$3:$M$94,H$9,0),7)</f>
        <v>2.4595180999999999</v>
      </c>
      <c r="I13" s="274">
        <f>ROUND(VLOOKUP($E13,'BDEW-Standard'!$B$3:$M$94,I$9,0),7)</f>
        <v>-35.253212400000002</v>
      </c>
      <c r="J13" s="274">
        <f>ROUND(VLOOKUP($E13,'BDEW-Standard'!$B$3:$M$94,J$9,0),7)</f>
        <v>6.0587001000000003</v>
      </c>
      <c r="K13" s="274">
        <f>ROUND(VLOOKUP($E13,'BDEW-Standard'!$B$3:$M$94,K$9,0),7)</f>
        <v>0.16473699999999999</v>
      </c>
      <c r="L13" s="338">
        <f>ROUND(VLOOKUP($E13,'BDEW-Standard'!$B$3:$M$94,L$9,0),1)</f>
        <v>40</v>
      </c>
      <c r="M13" s="274">
        <f>ROUND(VLOOKUP($E13,'BDEW-Standard'!$B$3:$M$94,M$9,0),7)</f>
        <v>0</v>
      </c>
      <c r="N13" s="274">
        <f>ROUND(VLOOKUP($E13,'BDEW-Standard'!$B$3:$M$94,N$9,0),7)</f>
        <v>0</v>
      </c>
      <c r="O13" s="274">
        <f>ROUND(VLOOKUP($E13,'BDEW-Standard'!$B$3:$M$94,O$9,0),7)</f>
        <v>0</v>
      </c>
      <c r="P13" s="274">
        <f>ROUND(VLOOKUP($E13,'BDEW-Standard'!$B$3:$M$94,P$9,0),7)</f>
        <v>0</v>
      </c>
      <c r="Q13" s="339">
        <f t="shared" si="1"/>
        <v>1.043802057143173</v>
      </c>
      <c r="R13" s="275">
        <f>ROUND(VLOOKUP(MID($E13,4,3),'Wochentag F(WT)'!$B$7:$J$22,R$9,0),4)</f>
        <v>0.97670000000000001</v>
      </c>
      <c r="S13" s="275">
        <f>ROUND(VLOOKUP(MID($E13,4,3),'Wochentag F(WT)'!$B$7:$J$22,S$9,0),4)</f>
        <v>1.0388999999999999</v>
      </c>
      <c r="T13" s="275">
        <f>ROUND(VLOOKUP(MID($E13,4,3),'Wochentag F(WT)'!$B$7:$J$22,T$9,0),4)</f>
        <v>1.0027999999999999</v>
      </c>
      <c r="U13" s="275">
        <f>ROUND(VLOOKUP(MID($E13,4,3),'Wochentag F(WT)'!$B$7:$J$22,U$9,0),4)</f>
        <v>1.0162</v>
      </c>
      <c r="V13" s="275">
        <f>ROUND(VLOOKUP(MID($E13,4,3),'Wochentag F(WT)'!$B$7:$J$22,V$9,0),4)</f>
        <v>1.0024</v>
      </c>
      <c r="W13" s="275">
        <f>ROUND(VLOOKUP(MID($E13,4,3),'Wochentag F(WT)'!$B$7:$J$22,W$9,0),4)</f>
        <v>1.0043</v>
      </c>
      <c r="X13" s="276">
        <f t="shared" ref="X13:X26" si="2">7-SUM(R13:W13)</f>
        <v>0.95870000000000122</v>
      </c>
      <c r="Y13" s="293"/>
      <c r="Z13" s="211"/>
    </row>
    <row r="14" spans="2:26" s="143" customFormat="1">
      <c r="B14" s="144">
        <v>3</v>
      </c>
      <c r="C14" s="145" t="str">
        <f t="shared" si="0"/>
        <v>Stadtwerke Rotenburg (Wümme) GmbH</v>
      </c>
      <c r="D14" s="62" t="s">
        <v>247</v>
      </c>
      <c r="E14" s="165" t="s">
        <v>667</v>
      </c>
      <c r="F14" s="297" t="str">
        <f>VLOOKUP($E14,'BDEW-Standard'!$B$3:$M$94,F$9,0)</f>
        <v>KO4</v>
      </c>
      <c r="H14" s="274">
        <f>ROUND(VLOOKUP($E14,'BDEW-Standard'!$B$3:$M$94,H$9,0),7)</f>
        <v>3.4428942999999999</v>
      </c>
      <c r="I14" s="274">
        <f>ROUND(VLOOKUP($E14,'BDEW-Standard'!$B$3:$M$94,I$9,0),7)</f>
        <v>-36.659050399999998</v>
      </c>
      <c r="J14" s="274">
        <f>ROUND(VLOOKUP($E14,'BDEW-Standard'!$B$3:$M$94,J$9,0),7)</f>
        <v>7.6083226000000002</v>
      </c>
      <c r="K14" s="274">
        <f>ROUND(VLOOKUP($E14,'BDEW-Standard'!$B$3:$M$94,K$9,0),7)</f>
        <v>7.4685000000000001E-2</v>
      </c>
      <c r="L14" s="338">
        <f>ROUND(VLOOKUP($E14,'BDEW-Standard'!$B$3:$M$94,L$9,0),1)</f>
        <v>40</v>
      </c>
      <c r="M14" s="274">
        <f>ROUND(VLOOKUP($E14,'BDEW-Standard'!$B$3:$M$94,M$9,0),7)</f>
        <v>0</v>
      </c>
      <c r="N14" s="274">
        <f>ROUND(VLOOKUP($E14,'BDEW-Standard'!$B$3:$M$94,N$9,0),7)</f>
        <v>0</v>
      </c>
      <c r="O14" s="274">
        <f>ROUND(VLOOKUP($E14,'BDEW-Standard'!$B$3:$M$94,O$9,0),7)</f>
        <v>0</v>
      </c>
      <c r="P14" s="274">
        <f>ROUND(VLOOKUP($E14,'BDEW-Standard'!$B$3:$M$94,P$9,0),7)</f>
        <v>0</v>
      </c>
      <c r="Q14" s="339">
        <f t="shared" si="1"/>
        <v>0.97768382110526542</v>
      </c>
      <c r="R14" s="275">
        <f>ROUND(VLOOKUP(MID($E14,4,3),'Wochentag F(WT)'!$B$7:$J$22,R$9,0),4)</f>
        <v>1.0354000000000001</v>
      </c>
      <c r="S14" s="275">
        <f>ROUND(VLOOKUP(MID($E14,4,3),'Wochentag F(WT)'!$B$7:$J$22,S$9,0),4)</f>
        <v>1.0523</v>
      </c>
      <c r="T14" s="275">
        <f>ROUND(VLOOKUP(MID($E14,4,3),'Wochentag F(WT)'!$B$7:$J$22,T$9,0),4)</f>
        <v>1.0448999999999999</v>
      </c>
      <c r="U14" s="275">
        <f>ROUND(VLOOKUP(MID($E14,4,3),'Wochentag F(WT)'!$B$7:$J$22,U$9,0),4)</f>
        <v>1.0494000000000001</v>
      </c>
      <c r="V14" s="275">
        <f>ROUND(VLOOKUP(MID($E14,4,3),'Wochentag F(WT)'!$B$7:$J$22,V$9,0),4)</f>
        <v>0.98850000000000005</v>
      </c>
      <c r="W14" s="275">
        <f>ROUND(VLOOKUP(MID($E14,4,3),'Wochentag F(WT)'!$B$7:$J$22,W$9,0),4)</f>
        <v>0.88600000000000001</v>
      </c>
      <c r="X14" s="276">
        <f t="shared" si="2"/>
        <v>0.94349999999999934</v>
      </c>
      <c r="Y14" s="293"/>
      <c r="Z14" s="211"/>
    </row>
    <row r="15" spans="2:26" s="143" customFormat="1">
      <c r="B15" s="144">
        <v>4</v>
      </c>
      <c r="C15" s="145" t="str">
        <f t="shared" si="0"/>
        <v>Stadtwerke Rotenburg (Wümme) GmbH</v>
      </c>
      <c r="D15" s="62" t="s">
        <v>247</v>
      </c>
      <c r="E15" s="165" t="s">
        <v>668</v>
      </c>
      <c r="F15" s="297" t="str">
        <f>VLOOKUP($E15,'BDEW-Standard'!$B$3:$M$94,F$9,0)</f>
        <v>GB4</v>
      </c>
      <c r="H15" s="274">
        <f>ROUND(VLOOKUP($E15,'BDEW-Standard'!$B$3:$M$94,H$9,0),7)</f>
        <v>3.6017736</v>
      </c>
      <c r="I15" s="274">
        <f>ROUND(VLOOKUP($E15,'BDEW-Standard'!$B$3:$M$94,I$9,0),7)</f>
        <v>-37.882536799999997</v>
      </c>
      <c r="J15" s="274">
        <f>ROUND(VLOOKUP($E15,'BDEW-Standard'!$B$3:$M$94,J$9,0),7)</f>
        <v>6.9836070000000001</v>
      </c>
      <c r="K15" s="274">
        <f>ROUND(VLOOKUP($E15,'BDEW-Standard'!$B$3:$M$94,K$9,0),7)</f>
        <v>5.4826199999999999E-2</v>
      </c>
      <c r="L15" s="338">
        <f>ROUND(VLOOKUP($E15,'BDEW-Standard'!$B$3:$M$94,L$9,0),1)</f>
        <v>40</v>
      </c>
      <c r="M15" s="274">
        <f>ROUND(VLOOKUP($E15,'BDEW-Standard'!$B$3:$M$94,M$9,0),7)</f>
        <v>0</v>
      </c>
      <c r="N15" s="274">
        <f>ROUND(VLOOKUP($E15,'BDEW-Standard'!$B$3:$M$94,N$9,0),7)</f>
        <v>0</v>
      </c>
      <c r="O15" s="274">
        <f>ROUND(VLOOKUP($E15,'BDEW-Standard'!$B$3:$M$94,O$9,0),7)</f>
        <v>0</v>
      </c>
      <c r="P15" s="274">
        <f>ROUND(VLOOKUP($E15,'BDEW-Standard'!$B$3:$M$94,P$9,0),7)</f>
        <v>0</v>
      </c>
      <c r="Q15" s="339">
        <f t="shared" si="1"/>
        <v>0.90239375975311864</v>
      </c>
      <c r="R15" s="275">
        <f>ROUND(VLOOKUP(MID($E15,4,3),'Wochentag F(WT)'!$B$7:$J$22,R$9,0),4)</f>
        <v>0.98970000000000002</v>
      </c>
      <c r="S15" s="275">
        <f>ROUND(VLOOKUP(MID($E15,4,3),'Wochentag F(WT)'!$B$7:$J$22,S$9,0),4)</f>
        <v>0.9627</v>
      </c>
      <c r="T15" s="275">
        <f>ROUND(VLOOKUP(MID($E15,4,3),'Wochentag F(WT)'!$B$7:$J$22,T$9,0),4)</f>
        <v>1.0507</v>
      </c>
      <c r="U15" s="275">
        <f>ROUND(VLOOKUP(MID($E15,4,3),'Wochentag F(WT)'!$B$7:$J$22,U$9,0),4)</f>
        <v>1.0551999999999999</v>
      </c>
      <c r="V15" s="275">
        <f>ROUND(VLOOKUP(MID($E15,4,3),'Wochentag F(WT)'!$B$7:$J$22,V$9,0),4)</f>
        <v>1.0297000000000001</v>
      </c>
      <c r="W15" s="275">
        <f>ROUND(VLOOKUP(MID($E15,4,3),'Wochentag F(WT)'!$B$7:$J$22,W$9,0),4)</f>
        <v>0.97670000000000001</v>
      </c>
      <c r="X15" s="276">
        <f t="shared" si="2"/>
        <v>0.9352999999999998</v>
      </c>
      <c r="Y15" s="293"/>
      <c r="Z15" s="211"/>
    </row>
    <row r="16" spans="2:26" s="143" customFormat="1">
      <c r="B16" s="144">
        <v>5</v>
      </c>
      <c r="C16" s="145" t="str">
        <f t="shared" si="0"/>
        <v>Stadtwerke Rotenburg (Wümme) GmbH</v>
      </c>
      <c r="D16" s="62" t="s">
        <v>247</v>
      </c>
      <c r="E16" s="165" t="s">
        <v>669</v>
      </c>
      <c r="F16" s="297" t="str">
        <f>VLOOKUP($E16,'BDEW-Standard'!$B$3:$M$94,F$9,0)</f>
        <v>GA4</v>
      </c>
      <c r="H16" s="274">
        <f>ROUND(VLOOKUP($E16,'BDEW-Standard'!$B$3:$M$94,H$9,0),7)</f>
        <v>2.8195655999999998</v>
      </c>
      <c r="I16" s="274">
        <f>ROUND(VLOOKUP($E16,'BDEW-Standard'!$B$3:$M$94,I$9,0),7)</f>
        <v>-36</v>
      </c>
      <c r="J16" s="274">
        <f>ROUND(VLOOKUP($E16,'BDEW-Standard'!$B$3:$M$94,J$9,0),7)</f>
        <v>7.7368518000000002</v>
      </c>
      <c r="K16" s="274">
        <f>ROUND(VLOOKUP($E16,'BDEW-Standard'!$B$3:$M$94,K$9,0),7)</f>
        <v>0.157281</v>
      </c>
      <c r="L16" s="338">
        <f>ROUND(VLOOKUP($E16,'BDEW-Standard'!$B$3:$M$94,L$9,0),1)</f>
        <v>40</v>
      </c>
      <c r="M16" s="274">
        <f>ROUND(VLOOKUP($E16,'BDEW-Standard'!$B$3:$M$94,M$9,0),7)</f>
        <v>0</v>
      </c>
      <c r="N16" s="274">
        <f>ROUND(VLOOKUP($E16,'BDEW-Standard'!$B$3:$M$94,N$9,0),7)</f>
        <v>0</v>
      </c>
      <c r="O16" s="274">
        <f>ROUND(VLOOKUP($E16,'BDEW-Standard'!$B$3:$M$94,O$9,0),7)</f>
        <v>0</v>
      </c>
      <c r="P16" s="274">
        <f>ROUND(VLOOKUP($E16,'BDEW-Standard'!$B$3:$M$94,P$9,0),7)</f>
        <v>0</v>
      </c>
      <c r="Q16" s="339">
        <f t="shared" si="1"/>
        <v>0.96576337685759206</v>
      </c>
      <c r="R16" s="275">
        <f>ROUND(VLOOKUP(MID($E16,4,3),'Wochentag F(WT)'!$B$7:$J$22,R$9,0),4)</f>
        <v>0.93220000000000003</v>
      </c>
      <c r="S16" s="275">
        <f>ROUND(VLOOKUP(MID($E16,4,3),'Wochentag F(WT)'!$B$7:$J$22,S$9,0),4)</f>
        <v>0.98939999999999995</v>
      </c>
      <c r="T16" s="275">
        <f>ROUND(VLOOKUP(MID($E16,4,3),'Wochentag F(WT)'!$B$7:$J$22,T$9,0),4)</f>
        <v>1.0033000000000001</v>
      </c>
      <c r="U16" s="275">
        <f>ROUND(VLOOKUP(MID($E16,4,3),'Wochentag F(WT)'!$B$7:$J$22,U$9,0),4)</f>
        <v>1.0108999999999999</v>
      </c>
      <c r="V16" s="275">
        <f>ROUND(VLOOKUP(MID($E16,4,3),'Wochentag F(WT)'!$B$7:$J$22,V$9,0),4)</f>
        <v>1.018</v>
      </c>
      <c r="W16" s="275">
        <f>ROUND(VLOOKUP(MID($E16,4,3),'Wochentag F(WT)'!$B$7:$J$22,W$9,0),4)</f>
        <v>1.0356000000000001</v>
      </c>
      <c r="X16" s="276">
        <f t="shared" si="2"/>
        <v>1.0106000000000002</v>
      </c>
      <c r="Y16" s="293"/>
      <c r="Z16" s="211"/>
    </row>
    <row r="17" spans="2:26" s="143" customFormat="1">
      <c r="B17" s="144">
        <v>6</v>
      </c>
      <c r="C17" s="145" t="str">
        <f t="shared" si="0"/>
        <v>Stadtwerke Rotenburg (Wümme) GmbH</v>
      </c>
      <c r="D17" s="62" t="s">
        <v>247</v>
      </c>
      <c r="E17" s="165" t="s">
        <v>670</v>
      </c>
      <c r="F17" s="297" t="str">
        <f>VLOOKUP($E17,'BDEW-Standard'!$B$3:$M$94,F$9,0)</f>
        <v>HA4</v>
      </c>
      <c r="H17" s="274">
        <f>ROUND(VLOOKUP($E17,'BDEW-Standard'!$B$3:$M$94,H$9,0),7)</f>
        <v>4.0196902000000003</v>
      </c>
      <c r="I17" s="274">
        <f>ROUND(VLOOKUP($E17,'BDEW-Standard'!$B$3:$M$94,I$9,0),7)</f>
        <v>-37.828203700000003</v>
      </c>
      <c r="J17" s="274">
        <f>ROUND(VLOOKUP($E17,'BDEW-Standard'!$B$3:$M$94,J$9,0),7)</f>
        <v>8.1593368999999996</v>
      </c>
      <c r="K17" s="274">
        <f>ROUND(VLOOKUP($E17,'BDEW-Standard'!$B$3:$M$94,K$9,0),7)</f>
        <v>4.72845E-2</v>
      </c>
      <c r="L17" s="338">
        <f>ROUND(VLOOKUP($E17,'BDEW-Standard'!$B$3:$M$94,L$9,0),1)</f>
        <v>40</v>
      </c>
      <c r="M17" s="274">
        <f>ROUND(VLOOKUP($E17,'BDEW-Standard'!$B$3:$M$94,M$9,0),7)</f>
        <v>0</v>
      </c>
      <c r="N17" s="274">
        <f>ROUND(VLOOKUP($E17,'BDEW-Standard'!$B$3:$M$94,N$9,0),7)</f>
        <v>0</v>
      </c>
      <c r="O17" s="274">
        <f>ROUND(VLOOKUP($E17,'BDEW-Standard'!$B$3:$M$94,O$9,0),7)</f>
        <v>0</v>
      </c>
      <c r="P17" s="274">
        <f>ROUND(VLOOKUP($E17,'BDEW-Standard'!$B$3:$M$94,P$9,0),7)</f>
        <v>0</v>
      </c>
      <c r="Q17" s="339">
        <f t="shared" si="1"/>
        <v>0.86486713303260787</v>
      </c>
      <c r="R17" s="275">
        <f>ROUND(VLOOKUP(MID($E17,4,3),'Wochentag F(WT)'!$B$7:$J$22,R$9,0),4)</f>
        <v>1.0358000000000001</v>
      </c>
      <c r="S17" s="275">
        <f>ROUND(VLOOKUP(MID($E17,4,3),'Wochentag F(WT)'!$B$7:$J$22,S$9,0),4)</f>
        <v>1.0232000000000001</v>
      </c>
      <c r="T17" s="275">
        <f>ROUND(VLOOKUP(MID($E17,4,3),'Wochentag F(WT)'!$B$7:$J$22,T$9,0),4)</f>
        <v>1.0251999999999999</v>
      </c>
      <c r="U17" s="275">
        <f>ROUND(VLOOKUP(MID($E17,4,3),'Wochentag F(WT)'!$B$7:$J$22,U$9,0),4)</f>
        <v>1.0295000000000001</v>
      </c>
      <c r="V17" s="275">
        <f>ROUND(VLOOKUP(MID($E17,4,3),'Wochentag F(WT)'!$B$7:$J$22,V$9,0),4)</f>
        <v>1.0253000000000001</v>
      </c>
      <c r="W17" s="275">
        <f>ROUND(VLOOKUP(MID($E17,4,3),'Wochentag F(WT)'!$B$7:$J$22,W$9,0),4)</f>
        <v>0.96750000000000003</v>
      </c>
      <c r="X17" s="276">
        <f t="shared" si="2"/>
        <v>0.89350000000000041</v>
      </c>
      <c r="Y17" s="293"/>
      <c r="Z17" s="211"/>
    </row>
    <row r="18" spans="2:26" s="143" customFormat="1">
      <c r="B18" s="144">
        <v>7</v>
      </c>
      <c r="C18" s="145" t="str">
        <f t="shared" si="0"/>
        <v>Stadtwerke Rotenburg (Wümme) GmbH</v>
      </c>
      <c r="D18" s="62" t="s">
        <v>247</v>
      </c>
      <c r="E18" s="165" t="s">
        <v>671</v>
      </c>
      <c r="F18" s="297" t="str">
        <f>VLOOKUP($E18,'BDEW-Standard'!$B$3:$M$94,F$9,0)</f>
        <v>MF4</v>
      </c>
      <c r="H18" s="274">
        <f>ROUND(VLOOKUP($E18,'BDEW-Standard'!$B$3:$M$94,H$9,0),7)</f>
        <v>2.5187775000000001</v>
      </c>
      <c r="I18" s="274">
        <f>ROUND(VLOOKUP($E18,'BDEW-Standard'!$B$3:$M$94,I$9,0),7)</f>
        <v>-35.033375399999997</v>
      </c>
      <c r="J18" s="274">
        <f>ROUND(VLOOKUP($E18,'BDEW-Standard'!$B$3:$M$94,J$9,0),7)</f>
        <v>6.2240634000000004</v>
      </c>
      <c r="K18" s="274">
        <f>ROUND(VLOOKUP($E18,'BDEW-Standard'!$B$3:$M$94,K$9,0),7)</f>
        <v>0.10107820000000001</v>
      </c>
      <c r="L18" s="338">
        <f>ROUND(VLOOKUP($E18,'BDEW-Standard'!$B$3:$M$94,L$9,0),1)</f>
        <v>40</v>
      </c>
      <c r="M18" s="274">
        <f>ROUND(VLOOKUP($E18,'BDEW-Standard'!$B$3:$M$94,M$9,0),7)</f>
        <v>0</v>
      </c>
      <c r="N18" s="274">
        <f>ROUND(VLOOKUP($E18,'BDEW-Standard'!$B$3:$M$94,N$9,0),7)</f>
        <v>0</v>
      </c>
      <c r="O18" s="274">
        <f>ROUND(VLOOKUP($E18,'BDEW-Standard'!$B$3:$M$94,O$9,0),7)</f>
        <v>0</v>
      </c>
      <c r="P18" s="274">
        <f>ROUND(VLOOKUP($E18,'BDEW-Standard'!$B$3:$M$94,P$9,0),7)</f>
        <v>0</v>
      </c>
      <c r="Q18" s="339">
        <f t="shared" si="1"/>
        <v>1.0146273685996503</v>
      </c>
      <c r="R18" s="275">
        <f>ROUND(VLOOKUP(MID($E18,4,3),'Wochentag F(WT)'!$B$7:$J$22,R$9,0),4)</f>
        <v>1.0354000000000001</v>
      </c>
      <c r="S18" s="275">
        <f>ROUND(VLOOKUP(MID($E18,4,3),'Wochentag F(WT)'!$B$7:$J$22,S$9,0),4)</f>
        <v>1.0523</v>
      </c>
      <c r="T18" s="275">
        <f>ROUND(VLOOKUP(MID($E18,4,3),'Wochentag F(WT)'!$B$7:$J$22,T$9,0),4)</f>
        <v>1.0448999999999999</v>
      </c>
      <c r="U18" s="275">
        <f>ROUND(VLOOKUP(MID($E18,4,3),'Wochentag F(WT)'!$B$7:$J$22,U$9,0),4)</f>
        <v>1.0494000000000001</v>
      </c>
      <c r="V18" s="275">
        <f>ROUND(VLOOKUP(MID($E18,4,3),'Wochentag F(WT)'!$B$7:$J$22,V$9,0),4)</f>
        <v>0.98850000000000005</v>
      </c>
      <c r="W18" s="275">
        <f>ROUND(VLOOKUP(MID($E18,4,3),'Wochentag F(WT)'!$B$7:$J$22,W$9,0),4)</f>
        <v>0.88600000000000001</v>
      </c>
      <c r="X18" s="276">
        <f t="shared" si="2"/>
        <v>0.94349999999999934</v>
      </c>
      <c r="Y18" s="293"/>
      <c r="Z18" s="211"/>
    </row>
    <row r="19" spans="2:26" s="143" customFormat="1">
      <c r="B19" s="144">
        <v>8</v>
      </c>
      <c r="C19" s="145" t="str">
        <f t="shared" si="0"/>
        <v>Stadtwerke Rotenburg (Wümme) GmbH</v>
      </c>
      <c r="D19" s="62" t="s">
        <v>247</v>
      </c>
      <c r="E19" s="165" t="s">
        <v>4</v>
      </c>
      <c r="F19" s="297" t="str">
        <f>VLOOKUP($E19,'BDEW-Standard'!$B$3:$M$94,F$9,0)</f>
        <v>HK3</v>
      </c>
      <c r="H19" s="274">
        <f>ROUND(VLOOKUP($E19,'BDEW-Standard'!$B$3:$M$94,H$9,0),7)</f>
        <v>0.40409319999999999</v>
      </c>
      <c r="I19" s="274">
        <f>ROUND(VLOOKUP($E19,'BDEW-Standard'!$B$3:$M$94,I$9,0),7)</f>
        <v>-24.439296800000001</v>
      </c>
      <c r="J19" s="274">
        <f>ROUND(VLOOKUP($E19,'BDEW-Standard'!$B$3:$M$94,J$9,0),7)</f>
        <v>6.5718174999999999</v>
      </c>
      <c r="K19" s="274">
        <f>ROUND(VLOOKUP($E19,'BDEW-Standard'!$B$3:$M$94,K$9,0),7)</f>
        <v>0.71077100000000004</v>
      </c>
      <c r="L19" s="338">
        <f>ROUND(VLOOKUP($E19,'BDEW-Standard'!$B$3:$M$94,L$9,0),1)</f>
        <v>40</v>
      </c>
      <c r="M19" s="274">
        <f>ROUND(VLOOKUP($E19,'BDEW-Standard'!$B$3:$M$94,M$9,0),7)</f>
        <v>0</v>
      </c>
      <c r="N19" s="274">
        <f>ROUND(VLOOKUP($E19,'BDEW-Standard'!$B$3:$M$94,N$9,0),7)</f>
        <v>0</v>
      </c>
      <c r="O19" s="274">
        <f>ROUND(VLOOKUP($E19,'BDEW-Standard'!$B$3:$M$94,O$9,0),7)</f>
        <v>0</v>
      </c>
      <c r="P19" s="274">
        <f>ROUND(VLOOKUP($E19,'BDEW-Standard'!$B$3:$M$94,P$9,0),7)</f>
        <v>0</v>
      </c>
      <c r="Q19" s="339">
        <f t="shared" si="1"/>
        <v>1.0561214000512988</v>
      </c>
      <c r="R19" s="275">
        <f>ROUND(VLOOKUP(MID($E19,4,3),'Wochentag F(WT)'!$B$7:$J$22,R$9,0),4)</f>
        <v>1</v>
      </c>
      <c r="S19" s="275">
        <f>ROUND(VLOOKUP(MID($E19,4,3),'Wochentag F(WT)'!$B$7:$J$22,S$9,0),4)</f>
        <v>1</v>
      </c>
      <c r="T19" s="275">
        <f>ROUND(VLOOKUP(MID($E19,4,3),'Wochentag F(WT)'!$B$7:$J$22,T$9,0),4)</f>
        <v>1</v>
      </c>
      <c r="U19" s="275">
        <f>ROUND(VLOOKUP(MID($E19,4,3),'Wochentag F(WT)'!$B$7:$J$22,U$9,0),4)</f>
        <v>1</v>
      </c>
      <c r="V19" s="275">
        <f>ROUND(VLOOKUP(MID($E19,4,3),'Wochentag F(WT)'!$B$7:$J$22,V$9,0),4)</f>
        <v>1</v>
      </c>
      <c r="W19" s="275">
        <f>ROUND(VLOOKUP(MID($E19,4,3),'Wochentag F(WT)'!$B$7:$J$22,W$9,0),4)</f>
        <v>1</v>
      </c>
      <c r="X19" s="276">
        <f t="shared" si="2"/>
        <v>1</v>
      </c>
      <c r="Y19" s="293"/>
      <c r="Z19" s="211"/>
    </row>
    <row r="20" spans="2:26" s="143" customFormat="1">
      <c r="B20" s="144">
        <v>9</v>
      </c>
      <c r="C20" s="145" t="str">
        <f t="shared" si="0"/>
        <v>Stadtwerke Rotenburg (Wümme) GmbH</v>
      </c>
      <c r="D20" s="62" t="s">
        <v>247</v>
      </c>
      <c r="E20" s="165" t="s">
        <v>672</v>
      </c>
      <c r="F20" s="297" t="str">
        <f>VLOOKUP($E20,'BDEW-Standard'!$B$3:$M$94,F$9,0)</f>
        <v>MK4</v>
      </c>
      <c r="H20" s="274">
        <f>ROUND(VLOOKUP($E20,'BDEW-Standard'!$B$3:$M$94,H$9,0),7)</f>
        <v>3.1177248</v>
      </c>
      <c r="I20" s="274">
        <f>ROUND(VLOOKUP($E20,'BDEW-Standard'!$B$3:$M$94,I$9,0),7)</f>
        <v>-35.871506199999999</v>
      </c>
      <c r="J20" s="274">
        <f>ROUND(VLOOKUP($E20,'BDEW-Standard'!$B$3:$M$94,J$9,0),7)</f>
        <v>7.5186828999999999</v>
      </c>
      <c r="K20" s="274">
        <f>ROUND(VLOOKUP($E20,'BDEW-Standard'!$B$3:$M$94,K$9,0),7)</f>
        <v>3.4330100000000002E-2</v>
      </c>
      <c r="L20" s="338">
        <f>ROUND(VLOOKUP($E20,'BDEW-Standard'!$B$3:$M$94,L$9,0),1)</f>
        <v>40</v>
      </c>
      <c r="M20" s="274">
        <f>ROUND(VLOOKUP($E20,'BDEW-Standard'!$B$3:$M$94,M$9,0),7)</f>
        <v>0</v>
      </c>
      <c r="N20" s="274">
        <f>ROUND(VLOOKUP($E20,'BDEW-Standard'!$B$3:$M$94,N$9,0),7)</f>
        <v>0</v>
      </c>
      <c r="O20" s="274">
        <f>ROUND(VLOOKUP($E20,'BDEW-Standard'!$B$3:$M$94,O$9,0),7)</f>
        <v>0</v>
      </c>
      <c r="P20" s="274">
        <f>ROUND(VLOOKUP($E20,'BDEW-Standard'!$B$3:$M$94,P$9,0),7)</f>
        <v>0</v>
      </c>
      <c r="Q20" s="339">
        <f t="shared" si="1"/>
        <v>0.9622064996731321</v>
      </c>
      <c r="R20" s="275">
        <f>ROUND(VLOOKUP(MID($E20,4,3),'Wochentag F(WT)'!$B$7:$J$22,R$9,0),4)</f>
        <v>1.0699000000000001</v>
      </c>
      <c r="S20" s="275">
        <f>ROUND(VLOOKUP(MID($E20,4,3),'Wochentag F(WT)'!$B$7:$J$22,S$9,0),4)</f>
        <v>1.0365</v>
      </c>
      <c r="T20" s="275">
        <f>ROUND(VLOOKUP(MID($E20,4,3),'Wochentag F(WT)'!$B$7:$J$22,T$9,0),4)</f>
        <v>0.99329999999999996</v>
      </c>
      <c r="U20" s="275">
        <f>ROUND(VLOOKUP(MID($E20,4,3),'Wochentag F(WT)'!$B$7:$J$22,U$9,0),4)</f>
        <v>0.99480000000000002</v>
      </c>
      <c r="V20" s="275">
        <f>ROUND(VLOOKUP(MID($E20,4,3),'Wochentag F(WT)'!$B$7:$J$22,V$9,0),4)</f>
        <v>1.0659000000000001</v>
      </c>
      <c r="W20" s="275">
        <f>ROUND(VLOOKUP(MID($E20,4,3),'Wochentag F(WT)'!$B$7:$J$22,W$9,0),4)</f>
        <v>0.93620000000000003</v>
      </c>
      <c r="X20" s="276">
        <f t="shared" si="2"/>
        <v>0.90339999999999954</v>
      </c>
      <c r="Y20" s="293"/>
      <c r="Z20" s="211"/>
    </row>
    <row r="21" spans="2:26" s="143" customFormat="1">
      <c r="B21" s="144">
        <v>10</v>
      </c>
      <c r="C21" s="145" t="str">
        <f t="shared" si="0"/>
        <v>Stadtwerke Rotenburg (Wümme) GmbH</v>
      </c>
      <c r="D21" s="62" t="s">
        <v>247</v>
      </c>
      <c r="E21" s="165" t="s">
        <v>673</v>
      </c>
      <c r="F21" s="297" t="str">
        <f>VLOOKUP($E21,'BDEW-Standard'!$B$3:$M$94,F$9,0)</f>
        <v>PD4</v>
      </c>
      <c r="H21" s="274">
        <f>ROUND(VLOOKUP($E21,'BDEW-Standard'!$B$3:$M$94,H$9,0),7)</f>
        <v>3.85</v>
      </c>
      <c r="I21" s="274">
        <f>ROUND(VLOOKUP($E21,'BDEW-Standard'!$B$3:$M$94,I$9,0),7)</f>
        <v>-37</v>
      </c>
      <c r="J21" s="274">
        <f>ROUND(VLOOKUP($E21,'BDEW-Standard'!$B$3:$M$94,J$9,0),7)</f>
        <v>10.2405021</v>
      </c>
      <c r="K21" s="274">
        <f>ROUND(VLOOKUP($E21,'BDEW-Standard'!$B$3:$M$94,K$9,0),7)</f>
        <v>4.6924300000000002E-2</v>
      </c>
      <c r="L21" s="338">
        <f>ROUND(VLOOKUP($E21,'BDEW-Standard'!$B$3:$M$94,L$9,0),1)</f>
        <v>40</v>
      </c>
      <c r="M21" s="274">
        <f>ROUND(VLOOKUP($E21,'BDEW-Standard'!$B$3:$M$94,M$9,0),7)</f>
        <v>0</v>
      </c>
      <c r="N21" s="274">
        <f>ROUND(VLOOKUP($E21,'BDEW-Standard'!$B$3:$M$94,N$9,0),7)</f>
        <v>0</v>
      </c>
      <c r="O21" s="274">
        <f>ROUND(VLOOKUP($E21,'BDEW-Standard'!$B$3:$M$94,O$9,0),7)</f>
        <v>0</v>
      </c>
      <c r="P21" s="274">
        <f>ROUND(VLOOKUP($E21,'BDEW-Standard'!$B$3:$M$94,P$9,0),7)</f>
        <v>0</v>
      </c>
      <c r="Q21" s="339">
        <f t="shared" si="1"/>
        <v>0.75691065279879233</v>
      </c>
      <c r="R21" s="275">
        <f>ROUND(VLOOKUP(MID($E21,4,3),'Wochentag F(WT)'!$B$7:$J$22,R$9,0),4)</f>
        <v>1.0214000000000001</v>
      </c>
      <c r="S21" s="275">
        <f>ROUND(VLOOKUP(MID($E21,4,3),'Wochentag F(WT)'!$B$7:$J$22,S$9,0),4)</f>
        <v>1.0866</v>
      </c>
      <c r="T21" s="275">
        <f>ROUND(VLOOKUP(MID($E21,4,3),'Wochentag F(WT)'!$B$7:$J$22,T$9,0),4)</f>
        <v>1.0720000000000001</v>
      </c>
      <c r="U21" s="275">
        <f>ROUND(VLOOKUP(MID($E21,4,3),'Wochentag F(WT)'!$B$7:$J$22,U$9,0),4)</f>
        <v>1.0557000000000001</v>
      </c>
      <c r="V21" s="275">
        <f>ROUND(VLOOKUP(MID($E21,4,3),'Wochentag F(WT)'!$B$7:$J$22,V$9,0),4)</f>
        <v>1.0117</v>
      </c>
      <c r="W21" s="275">
        <f>ROUND(VLOOKUP(MID($E21,4,3),'Wochentag F(WT)'!$B$7:$J$22,W$9,0),4)</f>
        <v>0.90010000000000001</v>
      </c>
      <c r="X21" s="276">
        <f t="shared" si="2"/>
        <v>0.85249999999999915</v>
      </c>
      <c r="Y21" s="293"/>
      <c r="Z21" s="211"/>
    </row>
    <row r="22" spans="2:26" s="143" customFormat="1">
      <c r="B22" s="144">
        <v>11</v>
      </c>
      <c r="C22" s="145" t="str">
        <f t="shared" si="0"/>
        <v>Stadtwerke Rotenburg (Wümme) GmbH</v>
      </c>
      <c r="D22" s="62" t="s">
        <v>247</v>
      </c>
      <c r="E22" s="165" t="s">
        <v>674</v>
      </c>
      <c r="F22" s="297" t="str">
        <f>VLOOKUP($E22,'BDEW-Standard'!$B$3:$M$94,F$9,0)</f>
        <v>BD4</v>
      </c>
      <c r="H22" s="274">
        <f>ROUND(VLOOKUP($E22,'BDEW-Standard'!$B$3:$M$94,H$9,0),7)</f>
        <v>3.75</v>
      </c>
      <c r="I22" s="274">
        <f>ROUND(VLOOKUP($E22,'BDEW-Standard'!$B$3:$M$94,I$9,0),7)</f>
        <v>-37.5</v>
      </c>
      <c r="J22" s="274">
        <f>ROUND(VLOOKUP($E22,'BDEW-Standard'!$B$3:$M$94,J$9,0),7)</f>
        <v>6.8</v>
      </c>
      <c r="K22" s="274">
        <f>ROUND(VLOOKUP($E22,'BDEW-Standard'!$B$3:$M$94,K$9,0),7)</f>
        <v>6.0911300000000002E-2</v>
      </c>
      <c r="L22" s="338">
        <f>ROUND(VLOOKUP($E22,'BDEW-Standard'!$B$3:$M$94,L$9,0),1)</f>
        <v>40</v>
      </c>
      <c r="M22" s="274">
        <f>ROUND(VLOOKUP($E22,'BDEW-Standard'!$B$3:$M$94,M$9,0),7)</f>
        <v>0</v>
      </c>
      <c r="N22" s="274">
        <f>ROUND(VLOOKUP($E22,'BDEW-Standard'!$B$3:$M$94,N$9,0),7)</f>
        <v>0</v>
      </c>
      <c r="O22" s="274">
        <f>ROUND(VLOOKUP($E22,'BDEW-Standard'!$B$3:$M$94,O$9,0),7)</f>
        <v>0</v>
      </c>
      <c r="P22" s="274">
        <f>ROUND(VLOOKUP($E22,'BDEW-Standard'!$B$3:$M$94,P$9,0),7)</f>
        <v>0</v>
      </c>
      <c r="Q22" s="339">
        <f t="shared" si="1"/>
        <v>1.0126136468627658</v>
      </c>
      <c r="R22" s="275">
        <f>ROUND(VLOOKUP(MID($E22,4,3),'Wochentag F(WT)'!$B$7:$J$22,R$9,0),4)</f>
        <v>1.1052</v>
      </c>
      <c r="S22" s="275">
        <f>ROUND(VLOOKUP(MID($E22,4,3),'Wochentag F(WT)'!$B$7:$J$22,S$9,0),4)</f>
        <v>1.0857000000000001</v>
      </c>
      <c r="T22" s="275">
        <f>ROUND(VLOOKUP(MID($E22,4,3),'Wochentag F(WT)'!$B$7:$J$22,T$9,0),4)</f>
        <v>1.0378000000000001</v>
      </c>
      <c r="U22" s="275">
        <f>ROUND(VLOOKUP(MID($E22,4,3),'Wochentag F(WT)'!$B$7:$J$22,U$9,0),4)</f>
        <v>1.0622</v>
      </c>
      <c r="V22" s="275">
        <f>ROUND(VLOOKUP(MID($E22,4,3),'Wochentag F(WT)'!$B$7:$J$22,V$9,0),4)</f>
        <v>1.0266</v>
      </c>
      <c r="W22" s="275">
        <f>ROUND(VLOOKUP(MID($E22,4,3),'Wochentag F(WT)'!$B$7:$J$22,W$9,0),4)</f>
        <v>0.76290000000000002</v>
      </c>
      <c r="X22" s="276">
        <f t="shared" si="2"/>
        <v>0.91959999999999997</v>
      </c>
      <c r="Y22" s="293"/>
      <c r="Z22" s="211"/>
    </row>
    <row r="23" spans="2:26" s="143" customFormat="1">
      <c r="B23" s="144">
        <v>12</v>
      </c>
      <c r="C23" s="145" t="str">
        <f t="shared" si="0"/>
        <v>Stadtwerke Rotenburg (Wümme) GmbH</v>
      </c>
      <c r="D23" s="62" t="s">
        <v>247</v>
      </c>
      <c r="E23" s="165" t="s">
        <v>675</v>
      </c>
      <c r="F23" s="297" t="str">
        <f>VLOOKUP($E23,'BDEW-Standard'!$B$3:$M$94,F$9,0)</f>
        <v>HD4</v>
      </c>
      <c r="H23" s="274">
        <f>ROUND(VLOOKUP($E23,'BDEW-Standard'!$B$3:$M$94,H$9,0),7)</f>
        <v>3.0084346000000002</v>
      </c>
      <c r="I23" s="274">
        <f>ROUND(VLOOKUP($E23,'BDEW-Standard'!$B$3:$M$94,I$9,0),7)</f>
        <v>-36.607845300000001</v>
      </c>
      <c r="J23" s="274">
        <f>ROUND(VLOOKUP($E23,'BDEW-Standard'!$B$3:$M$94,J$9,0),7)</f>
        <v>7.3211870000000001</v>
      </c>
      <c r="K23" s="274">
        <f>ROUND(VLOOKUP($E23,'BDEW-Standard'!$B$3:$M$94,K$9,0),7)</f>
        <v>0.15496599999999999</v>
      </c>
      <c r="L23" s="338">
        <f>ROUND(VLOOKUP($E23,'BDEW-Standard'!$B$3:$M$94,L$9,0),1)</f>
        <v>40</v>
      </c>
      <c r="M23" s="274">
        <f>ROUND(VLOOKUP($E23,'BDEW-Standard'!$B$3:$M$94,M$9,0),7)</f>
        <v>0</v>
      </c>
      <c r="N23" s="274">
        <f>ROUND(VLOOKUP($E23,'BDEW-Standard'!$B$3:$M$94,N$9,0),7)</f>
        <v>0</v>
      </c>
      <c r="O23" s="274">
        <f>ROUND(VLOOKUP($E23,'BDEW-Standard'!$B$3:$M$94,O$9,0),7)</f>
        <v>0</v>
      </c>
      <c r="P23" s="274">
        <f>ROUND(VLOOKUP($E23,'BDEW-Standard'!$B$3:$M$94,P$9,0),7)</f>
        <v>0</v>
      </c>
      <c r="Q23" s="339">
        <f t="shared" si="1"/>
        <v>0.97302438504000599</v>
      </c>
      <c r="R23" s="275">
        <f>ROUND(VLOOKUP(MID($E23,4,3),'Wochentag F(WT)'!$B$7:$J$22,R$9,0),4)</f>
        <v>1.03</v>
      </c>
      <c r="S23" s="275">
        <f>ROUND(VLOOKUP(MID($E23,4,3),'Wochentag F(WT)'!$B$7:$J$22,S$9,0),4)</f>
        <v>1.03</v>
      </c>
      <c r="T23" s="275">
        <f>ROUND(VLOOKUP(MID($E23,4,3),'Wochentag F(WT)'!$B$7:$J$22,T$9,0),4)</f>
        <v>1.02</v>
      </c>
      <c r="U23" s="275">
        <f>ROUND(VLOOKUP(MID($E23,4,3),'Wochentag F(WT)'!$B$7:$J$22,U$9,0),4)</f>
        <v>1.03</v>
      </c>
      <c r="V23" s="275">
        <f>ROUND(VLOOKUP(MID($E23,4,3),'Wochentag F(WT)'!$B$7:$J$22,V$9,0),4)</f>
        <v>1.01</v>
      </c>
      <c r="W23" s="275">
        <f>ROUND(VLOOKUP(MID($E23,4,3),'Wochentag F(WT)'!$B$7:$J$22,W$9,0),4)</f>
        <v>0.93</v>
      </c>
      <c r="X23" s="276">
        <f t="shared" si="2"/>
        <v>0.95000000000000018</v>
      </c>
      <c r="Y23" s="293"/>
      <c r="Z23" s="211"/>
    </row>
    <row r="24" spans="2:26" s="143" customFormat="1">
      <c r="B24" s="144">
        <v>13</v>
      </c>
      <c r="C24" s="145" t="str">
        <f t="shared" si="0"/>
        <v>Stadtwerke Rotenburg (Wümme) GmbH</v>
      </c>
      <c r="D24" s="62" t="s">
        <v>247</v>
      </c>
      <c r="E24" s="165" t="s">
        <v>676</v>
      </c>
      <c r="F24" s="297" t="str">
        <f>VLOOKUP($E24,'BDEW-Standard'!$B$3:$M$94,F$9,0)</f>
        <v>WA4</v>
      </c>
      <c r="H24" s="274">
        <f>ROUND(VLOOKUP($E24,'BDEW-Standard'!$B$3:$M$94,H$9,0),7)</f>
        <v>1.0535874999999999</v>
      </c>
      <c r="I24" s="274">
        <f>ROUND(VLOOKUP($E24,'BDEW-Standard'!$B$3:$M$94,I$9,0),7)</f>
        <v>-35.299999999999997</v>
      </c>
      <c r="J24" s="274">
        <f>ROUND(VLOOKUP($E24,'BDEW-Standard'!$B$3:$M$94,J$9,0),7)</f>
        <v>4.8662747</v>
      </c>
      <c r="K24" s="274">
        <f>ROUND(VLOOKUP($E24,'BDEW-Standard'!$B$3:$M$94,K$9,0),7)</f>
        <v>0.68110420000000005</v>
      </c>
      <c r="L24" s="338">
        <f>ROUND(VLOOKUP($E24,'BDEW-Standard'!$B$3:$M$94,L$9,0),1)</f>
        <v>40</v>
      </c>
      <c r="M24" s="274">
        <f>ROUND(VLOOKUP($E24,'BDEW-Standard'!$B$3:$M$94,M$9,0),7)</f>
        <v>0</v>
      </c>
      <c r="N24" s="274">
        <f>ROUND(VLOOKUP($E24,'BDEW-Standard'!$B$3:$M$94,N$9,0),7)</f>
        <v>0</v>
      </c>
      <c r="O24" s="274">
        <f>ROUND(VLOOKUP($E24,'BDEW-Standard'!$B$3:$M$94,O$9,0),7)</f>
        <v>0</v>
      </c>
      <c r="P24" s="274">
        <f>ROUND(VLOOKUP($E24,'BDEW-Standard'!$B$3:$M$94,P$9,0),7)</f>
        <v>0</v>
      </c>
      <c r="Q24" s="339">
        <f t="shared" si="1"/>
        <v>1.0844348950990992</v>
      </c>
      <c r="R24" s="275">
        <f>ROUND(VLOOKUP(MID($E24,4,3),'Wochentag F(WT)'!$B$7:$J$22,R$9,0),4)</f>
        <v>1.2457</v>
      </c>
      <c r="S24" s="275">
        <f>ROUND(VLOOKUP(MID($E24,4,3),'Wochentag F(WT)'!$B$7:$J$22,S$9,0),4)</f>
        <v>1.2615000000000001</v>
      </c>
      <c r="T24" s="275">
        <f>ROUND(VLOOKUP(MID($E24,4,3),'Wochentag F(WT)'!$B$7:$J$22,T$9,0),4)</f>
        <v>1.2706999999999999</v>
      </c>
      <c r="U24" s="275">
        <f>ROUND(VLOOKUP(MID($E24,4,3),'Wochentag F(WT)'!$B$7:$J$22,U$9,0),4)</f>
        <v>1.2430000000000001</v>
      </c>
      <c r="V24" s="275">
        <f>ROUND(VLOOKUP(MID($E24,4,3),'Wochentag F(WT)'!$B$7:$J$22,V$9,0),4)</f>
        <v>1.1275999999999999</v>
      </c>
      <c r="W24" s="275">
        <f>ROUND(VLOOKUP(MID($E24,4,3),'Wochentag F(WT)'!$B$7:$J$22,W$9,0),4)</f>
        <v>0.38769999999999999</v>
      </c>
      <c r="X24" s="276">
        <f t="shared" si="2"/>
        <v>0.46379999999999999</v>
      </c>
      <c r="Y24" s="293"/>
      <c r="Z24" s="211"/>
    </row>
    <row r="25" spans="2:26" s="143" customFormat="1">
      <c r="B25" s="144">
        <v>14</v>
      </c>
      <c r="C25" s="145" t="str">
        <f t="shared" si="0"/>
        <v>Stadtwerke Rotenburg (Wümme) GmbH</v>
      </c>
      <c r="D25" s="62" t="s">
        <v>247</v>
      </c>
      <c r="E25" s="165" t="s">
        <v>24</v>
      </c>
      <c r="F25" s="297" t="s">
        <v>291</v>
      </c>
      <c r="H25" s="274">
        <v>3.1935978</v>
      </c>
      <c r="I25" s="274">
        <v>-37.414247799999998</v>
      </c>
      <c r="J25" s="274">
        <v>6.1824021</v>
      </c>
      <c r="K25" s="274">
        <v>8.1086000000000005E-2</v>
      </c>
      <c r="L25" s="338">
        <v>40</v>
      </c>
      <c r="M25" s="274">
        <v>0</v>
      </c>
      <c r="N25" s="274">
        <v>0</v>
      </c>
      <c r="O25" s="274">
        <v>0</v>
      </c>
      <c r="P25" s="274">
        <v>0</v>
      </c>
      <c r="Q25" s="339">
        <f t="shared" si="1"/>
        <v>0.96123311186795624</v>
      </c>
      <c r="R25" s="275">
        <f>ROUND(VLOOKUP(MID($E25,4,3),'Wochentag F(WT)'!$B$7:$J$22,R$9,0),4)</f>
        <v>1</v>
      </c>
      <c r="S25" s="275">
        <f>ROUND(VLOOKUP(MID($E25,4,3),'Wochentag F(WT)'!$B$7:$J$22,S$9,0),4)</f>
        <v>1</v>
      </c>
      <c r="T25" s="275">
        <f>ROUND(VLOOKUP(MID($E25,4,3),'Wochentag F(WT)'!$B$7:$J$22,T$9,0),4)</f>
        <v>1</v>
      </c>
      <c r="U25" s="275">
        <f>ROUND(VLOOKUP(MID($E25,4,3),'Wochentag F(WT)'!$B$7:$J$22,U$9,0),4)</f>
        <v>1</v>
      </c>
      <c r="V25" s="275">
        <f>ROUND(VLOOKUP(MID($E25,4,3),'Wochentag F(WT)'!$B$7:$J$22,V$9,0),4)</f>
        <v>1</v>
      </c>
      <c r="W25" s="275">
        <f>ROUND(VLOOKUP(MID($E25,4,3),'Wochentag F(WT)'!$B$7:$J$22,W$9,0),4)</f>
        <v>1</v>
      </c>
      <c r="X25" s="276">
        <f t="shared" si="2"/>
        <v>1</v>
      </c>
      <c r="Y25" s="293"/>
      <c r="Z25" s="211"/>
    </row>
    <row r="26" spans="2:26" s="143" customFormat="1">
      <c r="B26" s="144">
        <v>15</v>
      </c>
      <c r="C26" s="145" t="str">
        <f t="shared" si="0"/>
        <v>Stadtwerke Rotenburg (Wümme) GmbH</v>
      </c>
      <c r="D26" s="62" t="s">
        <v>247</v>
      </c>
      <c r="E26" s="165" t="s">
        <v>32</v>
      </c>
      <c r="F26" s="297" t="s">
        <v>299</v>
      </c>
      <c r="H26" s="274">
        <v>2.529738</v>
      </c>
      <c r="I26" s="274">
        <v>-35.0300145</v>
      </c>
      <c r="J26" s="274">
        <v>6.2051109000000002</v>
      </c>
      <c r="K26" s="274">
        <v>0.1058318</v>
      </c>
      <c r="L26" s="338">
        <v>40</v>
      </c>
      <c r="M26" s="274">
        <v>0</v>
      </c>
      <c r="N26" s="274">
        <v>0</v>
      </c>
      <c r="O26" s="274">
        <v>0</v>
      </c>
      <c r="P26" s="274">
        <v>0</v>
      </c>
      <c r="Q26" s="339">
        <f t="shared" si="1"/>
        <v>1.0247084991768873</v>
      </c>
      <c r="R26" s="275">
        <f>ROUND(VLOOKUP(MID($E26,4,3),'Wochentag F(WT)'!$B$7:$J$22,R$9,0),4)</f>
        <v>1</v>
      </c>
      <c r="S26" s="275">
        <f>ROUND(VLOOKUP(MID($E26,4,3),'Wochentag F(WT)'!$B$7:$J$22,S$9,0),4)</f>
        <v>1</v>
      </c>
      <c r="T26" s="275">
        <f>ROUND(VLOOKUP(MID($E26,4,3),'Wochentag F(WT)'!$B$7:$J$22,T$9,0),4)</f>
        <v>1</v>
      </c>
      <c r="U26" s="275">
        <f>ROUND(VLOOKUP(MID($E26,4,3),'Wochentag F(WT)'!$B$7:$J$22,U$9,0),4)</f>
        <v>1</v>
      </c>
      <c r="V26" s="275">
        <f>ROUND(VLOOKUP(MID($E26,4,3),'Wochentag F(WT)'!$B$7:$J$22,V$9,0),4)</f>
        <v>1</v>
      </c>
      <c r="W26" s="275">
        <f>ROUND(VLOOKUP(MID($E26,4,3),'Wochentag F(WT)'!$B$7:$J$22,W$9,0),4)</f>
        <v>1</v>
      </c>
      <c r="X26" s="276">
        <f t="shared" si="2"/>
        <v>1</v>
      </c>
      <c r="Y26" s="293"/>
      <c r="Z26" s="211"/>
    </row>
    <row r="27" spans="2:26" s="143" customFormat="1">
      <c r="B27" s="144">
        <v>16</v>
      </c>
      <c r="C27" s="145" t="str">
        <f t="shared" si="0"/>
        <v>Stadtwerke Rotenburg (Wümme) GmbH</v>
      </c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>
        <v>17</v>
      </c>
      <c r="C28" s="145" t="str">
        <f t="shared" si="0"/>
        <v>Stadtwerke Rotenburg (Wümme) GmbH</v>
      </c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>
        <v>18</v>
      </c>
      <c r="C29" s="145" t="str">
        <f t="shared" si="0"/>
        <v>Stadtwerke Rotenburg (Wümme) GmbH</v>
      </c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>
        <v>19</v>
      </c>
      <c r="C30" s="145" t="str">
        <f t="shared" si="0"/>
        <v>Stadtwerke Rotenburg (Wümme) GmbH</v>
      </c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>
        <v>20</v>
      </c>
      <c r="C31" s="145" t="str">
        <f t="shared" si="0"/>
        <v>Stadtwerke Rotenburg (Wümme) GmbH</v>
      </c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>
        <v>21</v>
      </c>
      <c r="C32" s="145" t="str">
        <f t="shared" si="0"/>
        <v>Stadtwerke Rotenburg (Wümme) GmbH</v>
      </c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>
        <v>22</v>
      </c>
      <c r="C33" s="145" t="str">
        <f t="shared" si="0"/>
        <v>Stadtwerke Rotenburg (Wümme) GmbH</v>
      </c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>
        <v>23</v>
      </c>
      <c r="C34" s="145" t="str">
        <f t="shared" si="0"/>
        <v>Stadtwerke Rotenburg (Wümme) GmbH</v>
      </c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>
        <v>24</v>
      </c>
      <c r="C35" s="145" t="str">
        <f t="shared" si="0"/>
        <v>Stadtwerke Rotenburg (Wümme) GmbH</v>
      </c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>
        <v>25</v>
      </c>
      <c r="C36" s="145" t="str">
        <f t="shared" si="0"/>
        <v>Stadtwerke Rotenburg (Wümme) GmbH</v>
      </c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>
        <v>26</v>
      </c>
      <c r="C37" s="145" t="str">
        <f t="shared" si="0"/>
        <v>Stadtwerke Rotenburg (Wümme) GmbH</v>
      </c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>
        <v>27</v>
      </c>
      <c r="C38" s="145" t="str">
        <f t="shared" si="0"/>
        <v>Stadtwerke Rotenburg (Wümme) GmbH</v>
      </c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>
        <v>28</v>
      </c>
      <c r="C39" s="145" t="str">
        <f t="shared" si="0"/>
        <v>Stadtwerke Rotenburg (Wümme) GmbH</v>
      </c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>
        <v>29</v>
      </c>
      <c r="C40" s="145" t="str">
        <f t="shared" si="0"/>
        <v>Stadtwerke Rotenburg (Wümme) GmbH</v>
      </c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>
        <v>30</v>
      </c>
      <c r="C41" s="145" t="str">
        <f t="shared" si="0"/>
        <v>Stadtwerke Rotenburg (Wümme) GmbH</v>
      </c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M11:P41 R11:Y41 H11:K41">
    <cfRule type="expression" dxfId="11" priority="11">
      <formula>ISERROR(F11)</formula>
    </cfRule>
  </conditionalFormatting>
  <conditionalFormatting sqref="E12:F41 Y12:Y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5" orientation="landscape" r:id="rId1"/>
  <ignoredErrors>
    <ignoredError sqref="L11" formula="1"/>
    <ignoredError sqref="F12:F24 H12:K24 C13:C33 C34:C41 M12:X24 Q26:X26 Q25:X25" unlockedFormula="1"/>
    <ignoredError sqref="L12:L24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tabSelected="1" zoomScaleNormal="100" workbookViewId="0">
      <selection activeCell="M8" sqref="M8:AD8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Stadtwerke Rotenburg (Wümme) GmbH</v>
      </c>
      <c r="D4" s="76"/>
      <c r="G4" s="76"/>
      <c r="I4" s="76"/>
      <c r="J4" s="77"/>
      <c r="M4" s="86" t="s">
        <v>540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447</v>
      </c>
      <c r="C5" s="64" t="str">
        <f>Netzbetreiber!$D$28</f>
        <v>Stadtwerke Rotenburg (Wümme) GmbH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445</v>
      </c>
      <c r="C6" s="63" t="str">
        <f>Netzbetreiber!$D$11</f>
        <v>9870078500006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42614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461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373</v>
      </c>
      <c r="O9" s="92" t="s">
        <v>374</v>
      </c>
      <c r="P9" s="92" t="s">
        <v>375</v>
      </c>
      <c r="Q9" s="92" t="s">
        <v>376</v>
      </c>
      <c r="R9" s="92" t="s">
        <v>377</v>
      </c>
      <c r="S9" s="92" t="s">
        <v>378</v>
      </c>
      <c r="T9" s="92" t="s">
        <v>379</v>
      </c>
      <c r="U9" s="92" t="s">
        <v>380</v>
      </c>
      <c r="V9" s="92" t="s">
        <v>381</v>
      </c>
      <c r="W9" s="92" t="s">
        <v>382</v>
      </c>
      <c r="X9" s="92" t="s">
        <v>383</v>
      </c>
      <c r="Y9" s="92" t="s">
        <v>384</v>
      </c>
      <c r="Z9" s="92" t="s">
        <v>385</v>
      </c>
      <c r="AA9" s="92" t="s">
        <v>386</v>
      </c>
      <c r="AB9" s="92" t="s">
        <v>387</v>
      </c>
      <c r="AC9" s="93" t="s">
        <v>388</v>
      </c>
      <c r="AD9" s="93" t="s">
        <v>430</v>
      </c>
    </row>
    <row r="10" spans="2:30" ht="72" customHeight="1" thickBot="1">
      <c r="B10" s="349" t="s">
        <v>584</v>
      </c>
      <c r="C10" s="350"/>
      <c r="D10" s="94">
        <v>2</v>
      </c>
      <c r="E10" s="95" t="str">
        <f>IF(ISERROR(HLOOKUP(E$11,$M$9:$AD$33,$D10,0)),"",HLOOKUP(E$11,$M$9:$AD$33,$D10,0))</f>
        <v/>
      </c>
      <c r="F10" s="347" t="s">
        <v>399</v>
      </c>
      <c r="G10" s="347"/>
      <c r="H10" s="347"/>
      <c r="I10" s="347"/>
      <c r="J10" s="347"/>
      <c r="K10" s="347"/>
      <c r="L10" s="348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431</v>
      </c>
    </row>
    <row r="11" spans="2:30" ht="15.75" thickBot="1">
      <c r="B11" s="102" t="s">
        <v>422</v>
      </c>
      <c r="C11" s="103"/>
      <c r="D11" s="104">
        <v>3</v>
      </c>
      <c r="E11" s="105"/>
      <c r="F11" s="106" t="s">
        <v>390</v>
      </c>
      <c r="G11" s="107" t="s">
        <v>391</v>
      </c>
      <c r="H11" s="107" t="s">
        <v>392</v>
      </c>
      <c r="I11" s="107" t="s">
        <v>393</v>
      </c>
      <c r="J11" s="107" t="s">
        <v>394</v>
      </c>
      <c r="K11" s="107" t="s">
        <v>395</v>
      </c>
      <c r="L11" s="108" t="s">
        <v>396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1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400</v>
      </c>
      <c r="C12" s="110"/>
      <c r="D12" s="111">
        <v>4</v>
      </c>
      <c r="E12" s="304">
        <f>MIN(SUMPRODUCT($M$11:$AD$11,M12:AD12),1)</f>
        <v>1</v>
      </c>
      <c r="F12" s="301" t="s">
        <v>396</v>
      </c>
      <c r="G12" s="78" t="s">
        <v>396</v>
      </c>
      <c r="H12" s="78" t="s">
        <v>396</v>
      </c>
      <c r="I12" s="78" t="s">
        <v>396</v>
      </c>
      <c r="J12" s="78" t="s">
        <v>396</v>
      </c>
      <c r="K12" s="78" t="s">
        <v>396</v>
      </c>
      <c r="L12" s="79" t="s">
        <v>396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401</v>
      </c>
      <c r="C13" s="117"/>
      <c r="D13" s="111">
        <v>5</v>
      </c>
      <c r="E13" s="305">
        <f t="shared" ref="E13:E33" si="0">MIN(SUMPRODUCT($M$11:$AD$11,M13:AD13),1)</f>
        <v>0</v>
      </c>
      <c r="F13" s="302" t="s">
        <v>396</v>
      </c>
      <c r="G13" s="80" t="s">
        <v>396</v>
      </c>
      <c r="H13" s="80" t="s">
        <v>396</v>
      </c>
      <c r="I13" s="80" t="s">
        <v>396</v>
      </c>
      <c r="J13" s="80" t="s">
        <v>396</v>
      </c>
      <c r="K13" s="80" t="s">
        <v>396</v>
      </c>
      <c r="L13" s="81" t="s">
        <v>396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402</v>
      </c>
      <c r="C14" s="117"/>
      <c r="D14" s="111">
        <v>6</v>
      </c>
      <c r="E14" s="305">
        <f t="shared" si="0"/>
        <v>0</v>
      </c>
      <c r="F14" s="302" t="s">
        <v>396</v>
      </c>
      <c r="G14" s="80" t="s">
        <v>403</v>
      </c>
      <c r="H14" s="80" t="s">
        <v>403</v>
      </c>
      <c r="I14" s="80" t="s">
        <v>403</v>
      </c>
      <c r="J14" s="80" t="s">
        <v>403</v>
      </c>
      <c r="K14" s="80" t="s">
        <v>403</v>
      </c>
      <c r="L14" s="81" t="s">
        <v>403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404</v>
      </c>
      <c r="C15" s="117"/>
      <c r="D15" s="111">
        <v>7</v>
      </c>
      <c r="E15" s="305">
        <f t="shared" si="0"/>
        <v>0</v>
      </c>
      <c r="F15" s="302" t="s">
        <v>403</v>
      </c>
      <c r="G15" s="80" t="s">
        <v>395</v>
      </c>
      <c r="H15" s="80" t="s">
        <v>403</v>
      </c>
      <c r="I15" s="80" t="s">
        <v>403</v>
      </c>
      <c r="J15" s="80" t="s">
        <v>403</v>
      </c>
      <c r="K15" s="80" t="s">
        <v>403</v>
      </c>
      <c r="L15" s="81" t="s">
        <v>403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416</v>
      </c>
      <c r="C16" s="117"/>
      <c r="D16" s="111">
        <v>8</v>
      </c>
      <c r="E16" s="305">
        <f t="shared" si="0"/>
        <v>1</v>
      </c>
      <c r="F16" s="302" t="s">
        <v>403</v>
      </c>
      <c r="G16" s="80" t="s">
        <v>403</v>
      </c>
      <c r="H16" s="80" t="s">
        <v>403</v>
      </c>
      <c r="I16" s="80" t="s">
        <v>403</v>
      </c>
      <c r="J16" s="80" t="s">
        <v>396</v>
      </c>
      <c r="K16" s="80" t="s">
        <v>403</v>
      </c>
      <c r="L16" s="81" t="s">
        <v>403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417</v>
      </c>
      <c r="C17" s="117"/>
      <c r="D17" s="111">
        <v>9</v>
      </c>
      <c r="E17" s="305">
        <f t="shared" si="0"/>
        <v>1</v>
      </c>
      <c r="F17" s="302" t="s">
        <v>403</v>
      </c>
      <c r="G17" s="80" t="s">
        <v>403</v>
      </c>
      <c r="H17" s="80" t="s">
        <v>403</v>
      </c>
      <c r="I17" s="80" t="s">
        <v>403</v>
      </c>
      <c r="J17" s="80" t="s">
        <v>403</v>
      </c>
      <c r="K17" s="80" t="s">
        <v>403</v>
      </c>
      <c r="L17" s="81" t="s">
        <v>396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418</v>
      </c>
      <c r="C18" s="117"/>
      <c r="D18" s="111">
        <v>10</v>
      </c>
      <c r="E18" s="305">
        <f t="shared" si="0"/>
        <v>1</v>
      </c>
      <c r="F18" s="302" t="s">
        <v>396</v>
      </c>
      <c r="G18" s="80" t="s">
        <v>403</v>
      </c>
      <c r="H18" s="80" t="s">
        <v>403</v>
      </c>
      <c r="I18" s="80" t="s">
        <v>403</v>
      </c>
      <c r="J18" s="80" t="s">
        <v>403</v>
      </c>
      <c r="K18" s="80" t="s">
        <v>403</v>
      </c>
      <c r="L18" s="81" t="s">
        <v>403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405</v>
      </c>
      <c r="C19" s="117"/>
      <c r="D19" s="111">
        <v>11</v>
      </c>
      <c r="E19" s="305">
        <f t="shared" si="0"/>
        <v>1</v>
      </c>
      <c r="F19" s="302" t="s">
        <v>396</v>
      </c>
      <c r="G19" s="80" t="s">
        <v>396</v>
      </c>
      <c r="H19" s="80" t="s">
        <v>396</v>
      </c>
      <c r="I19" s="80" t="s">
        <v>396</v>
      </c>
      <c r="J19" s="80" t="s">
        <v>396</v>
      </c>
      <c r="K19" s="80" t="s">
        <v>396</v>
      </c>
      <c r="L19" s="81" t="s">
        <v>396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650</v>
      </c>
      <c r="C20" s="117"/>
      <c r="D20" s="111">
        <v>12</v>
      </c>
      <c r="E20" s="305">
        <f t="shared" si="0"/>
        <v>1</v>
      </c>
      <c r="F20" s="302" t="s">
        <v>403</v>
      </c>
      <c r="G20" s="80" t="s">
        <v>403</v>
      </c>
      <c r="H20" s="80" t="s">
        <v>403</v>
      </c>
      <c r="I20" s="80" t="s">
        <v>396</v>
      </c>
      <c r="J20" s="80" t="s">
        <v>403</v>
      </c>
      <c r="K20" s="80" t="s">
        <v>403</v>
      </c>
      <c r="L20" s="81" t="s">
        <v>403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419</v>
      </c>
      <c r="C21" s="117"/>
      <c r="D21" s="111">
        <v>13</v>
      </c>
      <c r="E21" s="305">
        <f t="shared" si="0"/>
        <v>1</v>
      </c>
      <c r="F21" s="302" t="s">
        <v>403</v>
      </c>
      <c r="G21" s="80" t="s">
        <v>403</v>
      </c>
      <c r="H21" s="80" t="s">
        <v>403</v>
      </c>
      <c r="I21" s="80" t="s">
        <v>403</v>
      </c>
      <c r="J21" s="80" t="s">
        <v>403</v>
      </c>
      <c r="K21" s="80" t="s">
        <v>403</v>
      </c>
      <c r="L21" s="81" t="s">
        <v>396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420</v>
      </c>
      <c r="C22" s="117"/>
      <c r="D22" s="111">
        <v>14</v>
      </c>
      <c r="E22" s="305">
        <f t="shared" si="0"/>
        <v>1</v>
      </c>
      <c r="F22" s="302" t="s">
        <v>396</v>
      </c>
      <c r="G22" s="80" t="s">
        <v>403</v>
      </c>
      <c r="H22" s="80" t="s">
        <v>403</v>
      </c>
      <c r="I22" s="80" t="s">
        <v>403</v>
      </c>
      <c r="J22" s="80" t="s">
        <v>403</v>
      </c>
      <c r="K22" s="80" t="s">
        <v>403</v>
      </c>
      <c r="L22" s="81" t="s">
        <v>403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421</v>
      </c>
      <c r="C23" s="117"/>
      <c r="D23" s="111">
        <v>15</v>
      </c>
      <c r="E23" s="305">
        <f t="shared" si="0"/>
        <v>0</v>
      </c>
      <c r="F23" s="302" t="s">
        <v>403</v>
      </c>
      <c r="G23" s="80" t="s">
        <v>403</v>
      </c>
      <c r="H23" s="80" t="s">
        <v>403</v>
      </c>
      <c r="I23" s="80" t="s">
        <v>396</v>
      </c>
      <c r="J23" s="80" t="s">
        <v>403</v>
      </c>
      <c r="K23" s="80" t="s">
        <v>403</v>
      </c>
      <c r="L23" s="81" t="s">
        <v>403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406</v>
      </c>
      <c r="C24" s="117"/>
      <c r="D24" s="111">
        <v>16</v>
      </c>
      <c r="E24" s="305">
        <f t="shared" si="0"/>
        <v>0</v>
      </c>
      <c r="F24" s="302" t="s">
        <v>396</v>
      </c>
      <c r="G24" s="80" t="s">
        <v>396</v>
      </c>
      <c r="H24" s="80" t="s">
        <v>396</v>
      </c>
      <c r="I24" s="80" t="s">
        <v>396</v>
      </c>
      <c r="J24" s="80" t="s">
        <v>396</v>
      </c>
      <c r="K24" s="80" t="s">
        <v>396</v>
      </c>
      <c r="L24" s="81" t="s">
        <v>396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407</v>
      </c>
      <c r="C25" s="117"/>
      <c r="D25" s="111">
        <v>17</v>
      </c>
      <c r="E25" s="305">
        <f t="shared" si="0"/>
        <v>0</v>
      </c>
      <c r="F25" s="302" t="s">
        <v>396</v>
      </c>
      <c r="G25" s="80" t="s">
        <v>396</v>
      </c>
      <c r="H25" s="80" t="s">
        <v>396</v>
      </c>
      <c r="I25" s="80" t="s">
        <v>396</v>
      </c>
      <c r="J25" s="80" t="s">
        <v>396</v>
      </c>
      <c r="K25" s="80" t="s">
        <v>396</v>
      </c>
      <c r="L25" s="81" t="s">
        <v>396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408</v>
      </c>
      <c r="C26" s="117"/>
      <c r="D26" s="111">
        <v>18</v>
      </c>
      <c r="E26" s="305">
        <f t="shared" si="0"/>
        <v>1</v>
      </c>
      <c r="F26" s="302" t="s">
        <v>396</v>
      </c>
      <c r="G26" s="80" t="s">
        <v>396</v>
      </c>
      <c r="H26" s="80" t="s">
        <v>396</v>
      </c>
      <c r="I26" s="80" t="s">
        <v>396</v>
      </c>
      <c r="J26" s="80" t="s">
        <v>396</v>
      </c>
      <c r="K26" s="80" t="s">
        <v>396</v>
      </c>
      <c r="L26" s="81" t="s">
        <v>396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409</v>
      </c>
      <c r="C27" s="117"/>
      <c r="D27" s="111">
        <v>19</v>
      </c>
      <c r="E27" s="305">
        <f t="shared" si="0"/>
        <v>0</v>
      </c>
      <c r="F27" s="302" t="s">
        <v>396</v>
      </c>
      <c r="G27" s="80" t="s">
        <v>396</v>
      </c>
      <c r="H27" s="80" t="s">
        <v>396</v>
      </c>
      <c r="I27" s="80" t="s">
        <v>396</v>
      </c>
      <c r="J27" s="80" t="s">
        <v>396</v>
      </c>
      <c r="K27" s="80" t="s">
        <v>396</v>
      </c>
      <c r="L27" s="81" t="s">
        <v>396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410</v>
      </c>
      <c r="C28" s="117"/>
      <c r="D28" s="111">
        <v>20</v>
      </c>
      <c r="E28" s="305">
        <f t="shared" si="0"/>
        <v>0</v>
      </c>
      <c r="F28" s="302" t="s">
        <v>396</v>
      </c>
      <c r="G28" s="80" t="s">
        <v>396</v>
      </c>
      <c r="H28" s="80" t="s">
        <v>396</v>
      </c>
      <c r="I28" s="80" t="s">
        <v>396</v>
      </c>
      <c r="J28" s="80" t="s">
        <v>396</v>
      </c>
      <c r="K28" s="80" t="s">
        <v>396</v>
      </c>
      <c r="L28" s="81" t="s">
        <v>396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411</v>
      </c>
      <c r="C29" s="117"/>
      <c r="D29" s="111">
        <v>21</v>
      </c>
      <c r="E29" s="305">
        <f t="shared" si="0"/>
        <v>0</v>
      </c>
      <c r="F29" s="302" t="s">
        <v>403</v>
      </c>
      <c r="G29" s="80" t="s">
        <v>403</v>
      </c>
      <c r="H29" s="80" t="s">
        <v>396</v>
      </c>
      <c r="I29" s="80" t="s">
        <v>403</v>
      </c>
      <c r="J29" s="80" t="s">
        <v>403</v>
      </c>
      <c r="K29" s="80" t="s">
        <v>403</v>
      </c>
      <c r="L29" s="81" t="s">
        <v>403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412</v>
      </c>
      <c r="C30" s="117"/>
      <c r="D30" s="111">
        <v>22</v>
      </c>
      <c r="E30" s="305">
        <f t="shared" si="0"/>
        <v>0</v>
      </c>
      <c r="F30" s="302" t="s">
        <v>395</v>
      </c>
      <c r="G30" s="80" t="s">
        <v>395</v>
      </c>
      <c r="H30" s="80" t="s">
        <v>395</v>
      </c>
      <c r="I30" s="80" t="s">
        <v>395</v>
      </c>
      <c r="J30" s="80" t="s">
        <v>395</v>
      </c>
      <c r="K30" s="80" t="s">
        <v>395</v>
      </c>
      <c r="L30" s="81" t="s">
        <v>396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413</v>
      </c>
      <c r="C31" s="117"/>
      <c r="D31" s="111">
        <v>23</v>
      </c>
      <c r="E31" s="305">
        <f t="shared" si="0"/>
        <v>1</v>
      </c>
      <c r="F31" s="302" t="s">
        <v>396</v>
      </c>
      <c r="G31" s="80" t="s">
        <v>396</v>
      </c>
      <c r="H31" s="80" t="s">
        <v>396</v>
      </c>
      <c r="I31" s="80" t="s">
        <v>396</v>
      </c>
      <c r="J31" s="80" t="s">
        <v>396</v>
      </c>
      <c r="K31" s="80" t="s">
        <v>396</v>
      </c>
      <c r="L31" s="81" t="s">
        <v>396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414</v>
      </c>
      <c r="C32" s="117"/>
      <c r="D32" s="111">
        <v>24</v>
      </c>
      <c r="E32" s="305">
        <f t="shared" si="0"/>
        <v>1</v>
      </c>
      <c r="F32" s="302" t="s">
        <v>396</v>
      </c>
      <c r="G32" s="80" t="s">
        <v>396</v>
      </c>
      <c r="H32" s="80" t="s">
        <v>396</v>
      </c>
      <c r="I32" s="80" t="s">
        <v>396</v>
      </c>
      <c r="J32" s="80" t="s">
        <v>396</v>
      </c>
      <c r="K32" s="80" t="s">
        <v>396</v>
      </c>
      <c r="L32" s="81" t="s">
        <v>396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415</v>
      </c>
      <c r="C33" s="123"/>
      <c r="D33" s="124">
        <v>25</v>
      </c>
      <c r="E33" s="306">
        <f t="shared" si="0"/>
        <v>0</v>
      </c>
      <c r="F33" s="303" t="s">
        <v>395</v>
      </c>
      <c r="G33" s="82" t="s">
        <v>395</v>
      </c>
      <c r="H33" s="82" t="s">
        <v>395</v>
      </c>
      <c r="I33" s="82" t="s">
        <v>395</v>
      </c>
      <c r="J33" s="82" t="s">
        <v>395</v>
      </c>
      <c r="K33" s="82" t="s">
        <v>395</v>
      </c>
      <c r="L33" s="83" t="s">
        <v>396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1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2" t="s">
        <v>348</v>
      </c>
      <c r="B1" s="213">
        <v>42173</v>
      </c>
      <c r="D1" s="131" t="s">
        <v>457</v>
      </c>
      <c r="F1" s="214" t="s">
        <v>546</v>
      </c>
      <c r="N1" s="215"/>
    </row>
    <row r="2" spans="1:14" ht="25.5">
      <c r="A2" s="216" t="s">
        <v>271</v>
      </c>
      <c r="B2" s="217" t="s">
        <v>146</v>
      </c>
      <c r="C2" s="218" t="s">
        <v>148</v>
      </c>
      <c r="D2" s="219" t="s">
        <v>149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70</v>
      </c>
      <c r="J2" s="220" t="s">
        <v>150</v>
      </c>
      <c r="K2" s="220" t="s">
        <v>151</v>
      </c>
      <c r="L2" s="220" t="s">
        <v>152</v>
      </c>
      <c r="M2" s="222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153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154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155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156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157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158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159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160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161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162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653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163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164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165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166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167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168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169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170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171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172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173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174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175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176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177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178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179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180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181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182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183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184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185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186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187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188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189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190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191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192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193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194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195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196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197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198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199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200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201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202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203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204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205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206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207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208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209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210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211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212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213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214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215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216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217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218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219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220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221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222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223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224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225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226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227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228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229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230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231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232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233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234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235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236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237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238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239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240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241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242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.7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243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2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245</v>
      </c>
      <c r="B96" s="128" t="s">
        <v>55</v>
      </c>
      <c r="C96" s="128" t="s">
        <v>322</v>
      </c>
      <c r="D96" s="232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245</v>
      </c>
      <c r="B97" s="128" t="s">
        <v>60</v>
      </c>
      <c r="C97" s="128" t="s">
        <v>327</v>
      </c>
      <c r="D97" s="232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245</v>
      </c>
      <c r="B98" s="128" t="s">
        <v>65</v>
      </c>
      <c r="C98" s="128" t="s">
        <v>332</v>
      </c>
      <c r="D98" s="232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245</v>
      </c>
      <c r="B99" s="128" t="s">
        <v>18</v>
      </c>
      <c r="C99" s="128" t="s">
        <v>285</v>
      </c>
      <c r="D99" s="232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2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2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2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2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2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2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2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2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2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2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2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2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2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2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2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2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2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2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2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2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2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2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2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2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2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2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2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2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2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2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2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2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2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2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2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2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2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2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2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2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2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2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2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2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2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2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2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2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2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2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2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2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2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2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2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2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2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2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2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4" customWidth="1"/>
    <col min="2" max="2" width="7" style="255" customWidth="1"/>
    <col min="3" max="3" width="27.7109375" style="234" customWidth="1"/>
    <col min="4" max="10" width="8.85546875" style="234" customWidth="1"/>
    <col min="11" max="14" width="11.42578125" style="234" customWidth="1"/>
    <col min="15" max="15" width="12.28515625" style="128" customWidth="1"/>
    <col min="16" max="16" width="16.5703125" style="234" customWidth="1"/>
    <col min="17" max="16384" width="11.42578125" style="234"/>
  </cols>
  <sheetData>
    <row r="1" spans="1:16" s="233" customFormat="1">
      <c r="A1" s="131" t="s">
        <v>458</v>
      </c>
      <c r="B1" s="128"/>
      <c r="D1" s="214" t="s">
        <v>546</v>
      </c>
    </row>
    <row r="2" spans="1:16">
      <c r="A2" s="234"/>
      <c r="B2" s="233" t="s">
        <v>459</v>
      </c>
    </row>
    <row r="3" spans="1:16" ht="20.100000000000001" customHeight="1">
      <c r="A3" s="351" t="s">
        <v>248</v>
      </c>
      <c r="B3" s="235" t="s">
        <v>86</v>
      </c>
      <c r="C3" s="236"/>
      <c r="D3" s="353" t="s">
        <v>460</v>
      </c>
      <c r="E3" s="354"/>
      <c r="F3" s="354"/>
      <c r="G3" s="354"/>
      <c r="H3" s="354"/>
      <c r="I3" s="354"/>
      <c r="J3" s="355"/>
      <c r="K3" s="237"/>
      <c r="L3" s="237"/>
      <c r="M3" s="237"/>
      <c r="N3" s="237"/>
      <c r="O3" s="238"/>
      <c r="P3" s="237"/>
    </row>
    <row r="4" spans="1:16" ht="20.100000000000001" customHeight="1">
      <c r="A4" s="352"/>
      <c r="B4" s="239"/>
      <c r="C4" s="240"/>
      <c r="D4" s="241" t="s">
        <v>87</v>
      </c>
      <c r="E4" s="241" t="s">
        <v>88</v>
      </c>
      <c r="F4" s="241" t="s">
        <v>89</v>
      </c>
      <c r="G4" s="241" t="s">
        <v>90</v>
      </c>
      <c r="H4" s="241" t="s">
        <v>91</v>
      </c>
      <c r="I4" s="241" t="s">
        <v>92</v>
      </c>
      <c r="J4" s="241" t="s">
        <v>93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94</v>
      </c>
      <c r="C5" s="240"/>
      <c r="D5" s="241" t="s">
        <v>95</v>
      </c>
      <c r="E5" s="241" t="s">
        <v>96</v>
      </c>
      <c r="F5" s="241" t="s">
        <v>97</v>
      </c>
      <c r="G5" s="241" t="s">
        <v>98</v>
      </c>
      <c r="H5" s="241" t="s">
        <v>99</v>
      </c>
      <c r="I5" s="241" t="s">
        <v>100</v>
      </c>
      <c r="J5" s="241" t="s">
        <v>101</v>
      </c>
      <c r="K5" s="241" t="s">
        <v>102</v>
      </c>
      <c r="L5" s="242" t="s">
        <v>103</v>
      </c>
      <c r="M5" s="242" t="s">
        <v>104</v>
      </c>
      <c r="N5" s="244" t="s">
        <v>147</v>
      </c>
      <c r="O5" s="244" t="s">
        <v>250</v>
      </c>
      <c r="P5" s="245" t="s">
        <v>249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105</v>
      </c>
      <c r="C7" s="249" t="s">
        <v>106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102</v>
      </c>
      <c r="M7" s="251">
        <f t="shared" ref="M7:M21" si="0">MAX(D7:J7)</f>
        <v>1</v>
      </c>
      <c r="N7" s="252" t="s">
        <v>369</v>
      </c>
      <c r="O7" s="247"/>
      <c r="P7" s="241"/>
    </row>
    <row r="8" spans="1:16" ht="21" customHeight="1">
      <c r="A8" s="248">
        <v>2</v>
      </c>
      <c r="B8" s="241" t="s">
        <v>107</v>
      </c>
      <c r="C8" s="249" t="s">
        <v>108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102</v>
      </c>
      <c r="M8" s="251">
        <f t="shared" si="0"/>
        <v>1</v>
      </c>
      <c r="N8" s="252" t="s">
        <v>369</v>
      </c>
      <c r="O8" s="247"/>
      <c r="P8" s="241"/>
    </row>
    <row r="9" spans="1:16" ht="21" customHeight="1">
      <c r="A9" s="248">
        <v>3</v>
      </c>
      <c r="B9" s="241" t="s">
        <v>246</v>
      </c>
      <c r="C9" s="253" t="s">
        <v>5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102</v>
      </c>
      <c r="M9" s="251">
        <f t="shared" ref="M9" si="1">MAX(D9:J9)</f>
        <v>1</v>
      </c>
      <c r="N9" s="252" t="s">
        <v>5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109</v>
      </c>
      <c r="C11" s="257" t="s">
        <v>110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96</v>
      </c>
      <c r="M11" s="251">
        <f t="shared" si="0"/>
        <v>1.0522626697461936</v>
      </c>
      <c r="N11" s="252" t="s">
        <v>253</v>
      </c>
      <c r="O11" s="247" t="s">
        <v>251</v>
      </c>
      <c r="P11" s="241"/>
    </row>
    <row r="12" spans="1:16">
      <c r="A12" s="248">
        <v>5</v>
      </c>
      <c r="B12" s="241" t="s">
        <v>111</v>
      </c>
      <c r="C12" s="257" t="s">
        <v>112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95</v>
      </c>
      <c r="M12" s="251">
        <f t="shared" si="0"/>
        <v>1.0358469949391176</v>
      </c>
      <c r="N12" s="252" t="s">
        <v>253</v>
      </c>
      <c r="O12" s="247" t="s">
        <v>251</v>
      </c>
      <c r="P12" s="241"/>
    </row>
    <row r="13" spans="1:16">
      <c r="A13" s="248">
        <v>6</v>
      </c>
      <c r="B13" s="241" t="s">
        <v>113</v>
      </c>
      <c r="C13" s="257" t="s">
        <v>114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95</v>
      </c>
      <c r="M13" s="251">
        <f t="shared" si="0"/>
        <v>1.069856584592316</v>
      </c>
      <c r="N13" s="252" t="s">
        <v>253</v>
      </c>
      <c r="O13" s="247" t="s">
        <v>251</v>
      </c>
      <c r="P13" s="241"/>
    </row>
    <row r="14" spans="1:16" ht="21" customHeight="1">
      <c r="A14" s="248">
        <v>7</v>
      </c>
      <c r="B14" s="241" t="s">
        <v>115</v>
      </c>
      <c r="C14" s="257" t="s">
        <v>116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95</v>
      </c>
      <c r="M14" s="251">
        <f t="shared" si="0"/>
        <v>1.1052461688999999</v>
      </c>
      <c r="N14" s="252" t="s">
        <v>253</v>
      </c>
      <c r="O14" s="247" t="s">
        <v>251</v>
      </c>
      <c r="P14" s="241"/>
    </row>
    <row r="15" spans="1:16" ht="21" customHeight="1">
      <c r="A15" s="248">
        <v>8</v>
      </c>
      <c r="B15" s="241" t="s">
        <v>117</v>
      </c>
      <c r="C15" s="257" t="s">
        <v>118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96</v>
      </c>
      <c r="M15" s="251">
        <f t="shared" si="0"/>
        <v>1.0389446761000001</v>
      </c>
      <c r="N15" s="252" t="s">
        <v>253</v>
      </c>
      <c r="O15" s="247" t="s">
        <v>251</v>
      </c>
      <c r="P15" s="241"/>
    </row>
    <row r="16" spans="1:16" ht="21" customHeight="1">
      <c r="A16" s="248">
        <v>9</v>
      </c>
      <c r="B16" s="241" t="s">
        <v>123</v>
      </c>
      <c r="C16" s="257" t="s">
        <v>124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97</v>
      </c>
      <c r="M16" s="251">
        <f>MAX(D16:J16)</f>
        <v>1.2706602107</v>
      </c>
      <c r="N16" s="252" t="s">
        <v>253</v>
      </c>
      <c r="O16" s="247" t="s">
        <v>251</v>
      </c>
      <c r="P16" s="241"/>
    </row>
    <row r="17" spans="1:16" ht="21" customHeight="1">
      <c r="A17" s="248">
        <v>10</v>
      </c>
      <c r="B17" s="241" t="s">
        <v>119</v>
      </c>
      <c r="C17" s="258" t="s">
        <v>120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100</v>
      </c>
      <c r="M17" s="251">
        <f t="shared" si="0"/>
        <v>1.0355882019</v>
      </c>
      <c r="N17" s="252" t="s">
        <v>253</v>
      </c>
      <c r="O17" s="247" t="s">
        <v>252</v>
      </c>
      <c r="P17" s="241" t="s">
        <v>117</v>
      </c>
    </row>
    <row r="18" spans="1:16" ht="21" customHeight="1">
      <c r="A18" s="248">
        <v>11</v>
      </c>
      <c r="B18" s="241" t="s">
        <v>121</v>
      </c>
      <c r="C18" s="258" t="s">
        <v>122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99</v>
      </c>
      <c r="M18" s="251">
        <f t="shared" si="0"/>
        <v>1.1401797148999999</v>
      </c>
      <c r="N18" s="252" t="s">
        <v>253</v>
      </c>
      <c r="O18" s="247" t="s">
        <v>252</v>
      </c>
      <c r="P18" s="241" t="s">
        <v>123</v>
      </c>
    </row>
    <row r="19" spans="1:16" ht="21" customHeight="1">
      <c r="A19" s="248">
        <v>12</v>
      </c>
      <c r="B19" s="241" t="s">
        <v>125</v>
      </c>
      <c r="C19" s="258" t="s">
        <v>126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98</v>
      </c>
      <c r="M19" s="251">
        <f t="shared" si="0"/>
        <v>1.0552346931000001</v>
      </c>
      <c r="N19" s="252" t="s">
        <v>253</v>
      </c>
      <c r="O19" s="247" t="s">
        <v>252</v>
      </c>
      <c r="P19" s="241" t="s">
        <v>109</v>
      </c>
    </row>
    <row r="20" spans="1:16" ht="21" customHeight="1">
      <c r="A20" s="248">
        <v>13</v>
      </c>
      <c r="B20" s="241" t="s">
        <v>127</v>
      </c>
      <c r="C20" s="258" t="s">
        <v>128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95</v>
      </c>
      <c r="M20" s="251">
        <f t="shared" si="0"/>
        <v>1.0865859003</v>
      </c>
      <c r="N20" s="252" t="s">
        <v>253</v>
      </c>
      <c r="O20" s="247" t="s">
        <v>252</v>
      </c>
      <c r="P20" s="241" t="s">
        <v>111</v>
      </c>
    </row>
    <row r="21" spans="1:16" ht="24.75" customHeight="1">
      <c r="A21" s="248">
        <v>14</v>
      </c>
      <c r="B21" s="241" t="s">
        <v>129</v>
      </c>
      <c r="C21" s="258" t="s">
        <v>130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96</v>
      </c>
      <c r="M21" s="251">
        <f t="shared" si="0"/>
        <v>1.0522626697461936</v>
      </c>
      <c r="N21" s="252" t="s">
        <v>253</v>
      </c>
      <c r="O21" s="247" t="s">
        <v>252</v>
      </c>
      <c r="P21" s="241" t="s">
        <v>117</v>
      </c>
    </row>
    <row r="22" spans="1:16" ht="25.5">
      <c r="A22" s="248">
        <v>15</v>
      </c>
      <c r="B22" s="241" t="s">
        <v>131</v>
      </c>
      <c r="C22" s="259" t="s">
        <v>132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96</v>
      </c>
      <c r="M22" s="251">
        <f>MAX(D22:J22)</f>
        <v>1.03</v>
      </c>
      <c r="N22" s="252" t="s">
        <v>253</v>
      </c>
      <c r="O22" s="247" t="s">
        <v>252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Hoffmann, Janina</cp:lastModifiedBy>
  <cp:lastPrinted>2016-10-04T06:47:15Z</cp:lastPrinted>
  <dcterms:created xsi:type="dcterms:W3CDTF">2015-01-15T05:25:41Z</dcterms:created>
  <dcterms:modified xsi:type="dcterms:W3CDTF">2016-10-04T06:47:31Z</dcterms:modified>
</cp:coreProperties>
</file>